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GRANULOMETRÍA!$A$1:$K$59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<sst xmlns="http://schemas.openxmlformats.org/spreadsheetml/2006/main" count="97" uniqueCount="71">
  <si>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</si>
  <si>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</si>
  <si>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</si>
  <si>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</si>
  <si>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</si>
  <si>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</si>
  <si>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</si>
  <si>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</si>
  <si>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</si>
  <si>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</si>
  <si>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</si>
  <si>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</si>
  <si>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</si>
  <si>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</si>
  <si>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</si>
  <si>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</si>
  <si>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</si>
  <si>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</si>
  <si>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</si>
  <si>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</si>
  <si>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</si>
  <si>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</si>
  <si>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</si>
  <si>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</si>
  <si>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</si>
  <si>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</si>
  <si>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</si>
  <si>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</si>
  <si>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</si>
  <si>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</si>
  <si>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</si>
  <si>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</si>
  <si>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</si>
  <si>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</si>
  <si>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</si>
  <si>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</si>
  <si>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</si>
  <si>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</si>
  <si>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</si>
  <si>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</si>
  <si>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</si>
  <si>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</si>
  <si>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</si>
  <si>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</si>
  <si>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</si>
  <si>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</si>
  <si>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</si>
  <si>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</si>
  <si>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</si>
  <si>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</si>
  <si>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</si>
  <si>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</si>
  <si>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</si>
  <si>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</si>
  <si>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</si>
  <si>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</si>
  <si>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</si>
  <si>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</si>
  <si>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</si>
  <si>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</si>
  <si>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</si>
  <si>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</si>
  <si>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</si>
  <si>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</si>
  <si>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</si>
  <si>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</si>
  <si>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</si>
  <si>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</si>
  <si>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PSV ENTRONQUE MOLINITO  29+139.70</t>
  </si>
  <si>
    <t>SM - ARENA LIMOSA</t>
  </si>
  <si>
    <t>11.20 - 11.80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</si>
</sst>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90.18814003334127</c:v>
                </c:pt>
                <c:pt idx="8">
                  <c:v>77.561800428673493</c:v>
                </c:pt>
                <c:pt idx="9">
                  <c:v>61.32793522267206</c:v>
                </c:pt>
                <c:pt idx="10">
                  <c:v>42.568802095737077</c:v>
                </c:pt>
                <c:pt idx="11">
                  <c:v>31.565849011669442</c:v>
                </c:pt>
                <c:pt idx="12">
                  <c:v>22.547035008335314</c:v>
                </c:pt>
                <c:pt idx="13">
                  <c:v>13.347844724934504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550464"/>
        <c:axId val="266744192"/>
      </c:scatterChart>
      <c:valAx>
        <c:axId val="265550464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66744192"/>
        <c:crosses val="autoZero"/>
        <c:crossBetween val="midCat"/>
        <c:minorUnit val="10"/>
      </c:valAx>
      <c:valAx>
        <c:axId val="26674419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6555046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29</c:v>
                </c:pt>
                <c:pt idx="2">
                  <c:v>24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20.068846815834718</c:v>
                </c:pt>
                <c:pt idx="1">
                  <c:v>24.474924989284169</c:v>
                </c:pt>
                <c:pt idx="2">
                  <c:v>26.767863754165084</c:v>
                </c:pt>
                <c:pt idx="3">
                  <c:v>31.723750701852854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458432"/>
        <c:axId val="267476992"/>
      </c:scatterChart>
      <c:valAx>
        <c:axId val="26745843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67476992"/>
        <c:crosses val="autoZero"/>
        <c:crossBetween val="midCat"/>
      </c:valAx>
      <c:valAx>
        <c:axId val="267476992"/>
        <c:scaling>
          <c:orientation val="minMax"/>
          <c:max val="32"/>
          <c:min val="2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6745843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25.884210833213331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2.8183082544165288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514240"/>
        <c:axId val="267516544"/>
      </c:scatterChart>
      <c:valAx>
        <c:axId val="26751424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7516544"/>
        <c:crosses val="autoZero"/>
        <c:crossBetween val="midCat"/>
        <c:majorUnit val="10"/>
        <c:minorUnit val="10"/>
      </c:valAx>
      <c:valAx>
        <c:axId val="26751654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751424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592666</xdr:colOff>
      <xdr:row>14</xdr:row>
      <xdr:rowOff>137583</xdr:rowOff>
    </xdr:from>
    <xdr:to>
      <xdr:col>1</xdr:col>
      <xdr:colOff>603250</xdr:colOff>
      <xdr:row>23</xdr:row>
      <xdr:rowOff>179917</xdr:rowOff>
    </xdr:to>
    <xdr:cxnSp macro="">
      <xdr:nvCxnSpPr>
        <xdr:cNvPr id="14" name="13 Conector recto"/>
        <xdr:cNvCxnSpPr/>
      </xdr:nvCxnSpPr>
      <xdr:spPr>
        <a:xfrm flipV="1">
          <a:off x="1566333" y="2815166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view="pageBreakPreview" zoomScale="60" zoomScaleNormal="90" workbookViewId="0">
      <selection activeCell="L15" sqref="L15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1.710937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68</v>
      </c>
      <c r="C7" s="97"/>
      <c r="D7" s="97"/>
      <c r="E7" s="97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/>
      <c r="C8" s="91"/>
      <c r="D8" s="91"/>
      <c r="E8" s="12"/>
      <c r="F8" s="12"/>
      <c r="G8" s="13" t="s">
        <v>5</v>
      </c>
      <c r="H8" s="92">
        <v>43070</v>
      </c>
      <c r="I8" s="73"/>
      <c r="J8" s="93"/>
      <c r="K8" s="18"/>
    </row>
    <row r="9" spans="1:11" x14ac:dyDescent="0.25">
      <c r="A9" s="11" t="s">
        <v>67</v>
      </c>
      <c r="B9" s="14">
        <v>1</v>
      </c>
      <c r="C9" s="13" t="s">
        <v>2</v>
      </c>
      <c r="D9" s="14">
        <v>19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7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92.1</v>
      </c>
      <c r="C17" s="23">
        <v>619.29999999999995</v>
      </c>
      <c r="D17" s="23">
        <v>512</v>
      </c>
      <c r="E17" s="23">
        <f>C17-D17</f>
        <v>107.29999999999995</v>
      </c>
      <c r="F17" s="23">
        <f>D17-B17</f>
        <v>419.9</v>
      </c>
      <c r="G17" s="23">
        <f>(E17/F17)*100</f>
        <v>25.55370326268158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41.2</v>
      </c>
      <c r="D31" s="26">
        <f t="shared" ref="D31" si="3">(C31*100)/$F$17</f>
        <v>9.8118599666587283</v>
      </c>
      <c r="E31" s="26">
        <f>E30+D31</f>
        <v>9.8118599666587283</v>
      </c>
      <c r="F31" s="26">
        <f>100-E31</f>
        <v>90.18814003334127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7</v>
      </c>
      <c r="D32" s="38">
        <f>(C32*$F$31)/$C$39</f>
        <v>12.626339604667779</v>
      </c>
      <c r="E32" s="26">
        <f>D32</f>
        <v>12.626339604667779</v>
      </c>
      <c r="F32" s="26">
        <f>$F$31-E32</f>
        <v>77.561800428673493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9</v>
      </c>
      <c r="D33" s="38">
        <f t="shared" ref="D33:D38" si="4">(C33*$F$31)/$C$39</f>
        <v>16.233865206001429</v>
      </c>
      <c r="E33" s="26">
        <f t="shared" ref="E33:E38" si="5">E32+D33</f>
        <v>28.86020481066921</v>
      </c>
      <c r="F33" s="26">
        <f t="shared" ref="F33:F38" si="6">$F$31-E33</f>
        <v>61.32793522267206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10.4</v>
      </c>
      <c r="D34" s="38">
        <f t="shared" si="4"/>
        <v>18.759133126934984</v>
      </c>
      <c r="E34" s="26">
        <f t="shared" si="5"/>
        <v>47.619337937604193</v>
      </c>
      <c r="F34" s="26">
        <f t="shared" si="6"/>
        <v>42.568802095737077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6.1</v>
      </c>
      <c r="D35" s="38">
        <f t="shared" si="4"/>
        <v>11.002953084067634</v>
      </c>
      <c r="E35" s="26">
        <f t="shared" si="5"/>
        <v>58.622291021671828</v>
      </c>
      <c r="F35" s="26">
        <f t="shared" si="6"/>
        <v>31.565849011669442</v>
      </c>
      <c r="G35" s="12"/>
      <c r="H35" s="30" t="s">
        <v>55</v>
      </c>
      <c r="I35" s="39">
        <f>E31</f>
        <v>9.8118599666587283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5</v>
      </c>
      <c r="D36" s="38">
        <f t="shared" si="4"/>
        <v>9.0188140033341266</v>
      </c>
      <c r="E36" s="26">
        <f t="shared" si="5"/>
        <v>67.641105025005956</v>
      </c>
      <c r="F36" s="26">
        <f t="shared" si="6"/>
        <v>22.547035008335314</v>
      </c>
      <c r="G36" s="12"/>
      <c r="H36" s="30" t="s">
        <v>56</v>
      </c>
      <c r="I36" s="39">
        <f>100-I35-I37</f>
        <v>76.840295308406766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5.0999999999999996</v>
      </c>
      <c r="D37" s="38">
        <f t="shared" si="4"/>
        <v>9.1991902834008084</v>
      </c>
      <c r="E37" s="26">
        <f t="shared" si="5"/>
        <v>76.840295308406766</v>
      </c>
      <c r="F37" s="26">
        <f t="shared" si="6"/>
        <v>13.347844724934504</v>
      </c>
      <c r="G37" s="12"/>
      <c r="H37" s="30" t="s">
        <v>57</v>
      </c>
      <c r="I37" s="39">
        <f>D38</f>
        <v>13.347844724934506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7.3999999999999986</v>
      </c>
      <c r="D38" s="38">
        <f t="shared" si="4"/>
        <v>13.347844724934506</v>
      </c>
      <c r="E38" s="26">
        <f t="shared" si="5"/>
        <v>90.18814003334127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x14ac:dyDescent="0.25">
      <c r="A58" s="45"/>
      <c r="B58" s="12"/>
      <c r="C58" s="12"/>
      <c r="D58" s="12"/>
      <c r="E58" s="12"/>
      <c r="F58" s="12"/>
      <c r="G58" s="12"/>
      <c r="H58" s="12"/>
      <c r="I58" s="12"/>
      <c r="J58" s="12"/>
      <c r="K58" s="18"/>
    </row>
    <row r="59" spans="1:11" ht="15.75" thickBot="1" x14ac:dyDescent="0.3">
      <c r="A59" s="49"/>
      <c r="B59" s="21"/>
      <c r="C59" s="21"/>
      <c r="D59" s="21"/>
      <c r="E59" s="21"/>
      <c r="F59" s="21"/>
      <c r="G59" s="21"/>
      <c r="H59" s="21"/>
      <c r="I59" s="21"/>
      <c r="J59" s="21"/>
      <c r="K59" s="22"/>
    </row>
  </sheetData>
  <mergeCells count="24">
    <mergeCell ref="H7:J7"/>
    <mergeCell ref="B8:D8"/>
    <mergeCell ref="H8:J8"/>
    <mergeCell ref="B11:D11"/>
    <mergeCell ref="H9:J9"/>
    <mergeCell ref="B7:E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topLeftCell="A19" zoomScale="60" zoomScaleNormal="90" workbookViewId="0">
      <selection activeCell="B32" sqref="B32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425781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>PSV ENTRONQUE MOLINITO  29+139.70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>
        <f>GRANULOMETRÍA!B8</f>
        <v>0</v>
      </c>
      <c r="C8" s="91"/>
      <c r="D8" s="91"/>
      <c r="E8" s="17"/>
      <c r="F8" s="13" t="s">
        <v>5</v>
      </c>
      <c r="G8" s="92">
        <f>GRANULOMETRÍA!H8</f>
        <v>43070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51" t="s">
        <v>2</v>
      </c>
      <c r="D9" s="14">
        <f>GRANULOMETRÍA!D9</f>
        <v>19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7</v>
      </c>
      <c r="C10" s="51" t="s">
        <v>4</v>
      </c>
      <c r="D10" s="52" t="str">
        <f>GRANULOMETRÍA!D10</f>
        <v>11.20 - 11.80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-18.690000000000001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86.045000000000002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25.884210833213331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6" t="s">
        <v>28</v>
      </c>
      <c r="B31" s="65">
        <f>G45</f>
        <v>23.065902578796802</v>
      </c>
      <c r="C31" s="12"/>
      <c r="D31" s="12"/>
      <c r="E31" s="12"/>
      <c r="F31" s="70" t="s">
        <v>69</v>
      </c>
      <c r="G31" s="99"/>
      <c r="H31" s="99"/>
      <c r="I31" s="12"/>
      <c r="J31" s="18"/>
    </row>
    <row r="32" spans="1:32" x14ac:dyDescent="0.25">
      <c r="A32" s="66" t="s">
        <v>23</v>
      </c>
      <c r="B32" s="65">
        <f>B30-B31</f>
        <v>2.8183082544165288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7">
        <v>32</v>
      </c>
      <c r="B37" s="57">
        <v>1</v>
      </c>
      <c r="C37" s="58">
        <v>13.095000000000001</v>
      </c>
      <c r="D37" s="58">
        <v>16.582999999999998</v>
      </c>
      <c r="E37" s="58">
        <v>16</v>
      </c>
      <c r="F37" s="57">
        <f>D37-E37</f>
        <v>0.58299999999999841</v>
      </c>
      <c r="G37" s="58">
        <f>E37-C37</f>
        <v>2.9049999999999994</v>
      </c>
      <c r="H37" s="59">
        <f>(F37/G37)*100</f>
        <v>20.068846815834718</v>
      </c>
      <c r="I37" s="12"/>
      <c r="J37" s="18"/>
    </row>
    <row r="38" spans="1:10" x14ac:dyDescent="0.25">
      <c r="A38" s="67">
        <v>29</v>
      </c>
      <c r="B38" s="57">
        <v>2</v>
      </c>
      <c r="C38" s="58">
        <v>13.157</v>
      </c>
      <c r="D38" s="58">
        <v>16.061</v>
      </c>
      <c r="E38" s="58">
        <v>15.49</v>
      </c>
      <c r="F38" s="58">
        <f t="shared" ref="F38:F40" si="0">D38-E38</f>
        <v>0.57099999999999973</v>
      </c>
      <c r="G38" s="58">
        <f t="shared" ref="G38:G40" si="1">E38-C38</f>
        <v>2.3330000000000002</v>
      </c>
      <c r="H38" s="59">
        <f t="shared" ref="H38:H40" si="2">(F38/G38)*100</f>
        <v>24.474924989284169</v>
      </c>
      <c r="I38" s="12"/>
      <c r="J38" s="18"/>
    </row>
    <row r="39" spans="1:10" x14ac:dyDescent="0.25">
      <c r="A39" s="67">
        <v>24</v>
      </c>
      <c r="B39" s="57">
        <v>3</v>
      </c>
      <c r="C39" s="58">
        <v>13.228999999999999</v>
      </c>
      <c r="D39" s="58">
        <v>16.652999999999999</v>
      </c>
      <c r="E39" s="58">
        <v>15.93</v>
      </c>
      <c r="F39" s="57">
        <f t="shared" si="0"/>
        <v>0.72299999999999898</v>
      </c>
      <c r="G39" s="58">
        <f t="shared" si="1"/>
        <v>2.7010000000000005</v>
      </c>
      <c r="H39" s="59">
        <f t="shared" si="2"/>
        <v>26.767863754165084</v>
      </c>
      <c r="I39" s="12"/>
      <c r="J39" s="18"/>
    </row>
    <row r="40" spans="1:10" x14ac:dyDescent="0.25">
      <c r="A40" s="67">
        <v>18</v>
      </c>
      <c r="B40" s="57">
        <v>4</v>
      </c>
      <c r="C40" s="58">
        <v>13.388999999999999</v>
      </c>
      <c r="D40" s="58">
        <v>15.734999999999999</v>
      </c>
      <c r="E40" s="58">
        <v>15.17</v>
      </c>
      <c r="F40" s="57">
        <f t="shared" si="0"/>
        <v>0.5649999999999995</v>
      </c>
      <c r="G40" s="58">
        <f t="shared" si="1"/>
        <v>1.7810000000000006</v>
      </c>
      <c r="H40" s="59">
        <f t="shared" si="2"/>
        <v>31.723750701852854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9">
        <v>1</v>
      </c>
      <c r="B45" s="62">
        <v>8.81</v>
      </c>
      <c r="C45" s="62">
        <v>9.6690000000000005</v>
      </c>
      <c r="D45" s="62">
        <v>9.5079999999999991</v>
      </c>
      <c r="E45" s="62">
        <f>C45-D45</f>
        <v>0.16100000000000136</v>
      </c>
      <c r="F45" s="62">
        <f>D45-B45</f>
        <v>0.69799999999999862</v>
      </c>
      <c r="G45" s="23">
        <f>(E45/F45)*100</f>
        <v>23.065902578796802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7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2017-12-29T00:31:08Z</cp:lastPrinted>
  <dcterms:created xsi:type="dcterms:W3CDTF">2017-11-30T15:56:40Z</dcterms:created>
  <dcterms:modified xsi:type="dcterms:W3CDTF">2017-12-29T00:31:10Z</dcterms:modified>
</cp:coreProperties>
</file>