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eño Pc\Dropbox\OMAR MENESES-JOSE\06 PSV ENTRONQUE MOLINITO\LAB PSV\SPT-1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I36" i="2" s="1"/>
  <c r="D37" i="2"/>
  <c r="D36" i="2"/>
  <c r="E32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<sst xmlns="http://schemas.openxmlformats.org/spreadsheetml/2006/main" count="97" uniqueCount="71">
  <si>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</si>
  <si>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</si>
  <si>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</si>
  <si>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</si>
  <si>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</si>
  <si>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</si>
  <si>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</si>
  <si>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</si>
  <si>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</si>
  <si>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</si>
  <si>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</si>
  <si>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</si>
  <si>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</si>
  <si>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</si>
  <si>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</si>
  <si>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</si>
  <si>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</si>
  <si>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ALH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</si>
  <si>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</si>
  <si>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</si>
  <si>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</si>
  <si>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</si>
  <si>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</si>
  <si>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</si>
  <si>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</si>
  <si>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</si>
  <si>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</si>
  <si>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</si>
  <si>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</si>
  <si>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</si>
  <si>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</si>
  <si>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</si>
  <si>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</si>
  <si>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</si>
  <si>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</si>
  <si>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</si>
  <si>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</si>
  <si>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</si>
  <si>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</si>
  <si>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</si>
  <si>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</si>
  <si>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</si>
  <si>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</si>
  <si>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</si>
  <si>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</si>
  <si>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</si>
  <si>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</si>
  <si>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</si>
  <si>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</si>
  <si>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</si>
  <si>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</si>
  <si>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</si>
  <si>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</si>
  <si>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</si>
  <si>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</si>
  <si>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</si>
  <si>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</si>
  <si>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</si>
  <si>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</si>
  <si>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</si>
  <si>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</si>
  <si>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</si>
  <si>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</si>
  <si>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</si>
  <si>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</si>
  <si>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</si>
  <si>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</si>
  <si>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</si>
  <si>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>PSV ENTRONQUE MOLINITO  29+139.70</t>
  </si>
  <si>
    <t>SM - ARENA LIMOSA</t>
  </si>
  <si>
    <t>12.40 - 13.00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</si>
</sst>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6" fillId="2" borderId="13" xfId="0" applyFont="1" applyFill="1" applyBorder="1"/>
    <xf numFmtId="0" fontId="0" fillId="2" borderId="15" xfId="0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0" fillId="2" borderId="0" xfId="0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0" fillId="2" borderId="19" xfId="0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2" fontId="2" fillId="2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24" xfId="0" applyFill="1" applyBorder="1"/>
    <xf numFmtId="0" fontId="0" fillId="2" borderId="17" xfId="0" applyFill="1" applyBorder="1"/>
    <xf numFmtId="1" fontId="2" fillId="2" borderId="28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0" fillId="2" borderId="20" xfId="0" applyFill="1" applyBorder="1"/>
    <xf numFmtId="0" fontId="2" fillId="2" borderId="15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93.902561729016156</c:v>
                </c:pt>
                <c:pt idx="8">
                  <c:v>87.329382407985022</c:v>
                </c:pt>
                <c:pt idx="9">
                  <c:v>78.126931358541441</c:v>
                </c:pt>
                <c:pt idx="10">
                  <c:v>64.417157346105085</c:v>
                </c:pt>
                <c:pt idx="11">
                  <c:v>50.143967963294628</c:v>
                </c:pt>
                <c:pt idx="12">
                  <c:v>34.931752963194015</c:v>
                </c:pt>
                <c:pt idx="13">
                  <c:v>16.151240617390783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71D-40D7-8EF4-247450450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1427456"/>
        <c:axId val="276574592"/>
      </c:scatterChart>
      <c:valAx>
        <c:axId val="271427456"/>
        <c:scaling>
          <c:logBase val="10"/>
          <c:orientation val="maxMin"/>
          <c:max val="7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76574592"/>
        <c:crosses val="autoZero"/>
        <c:crossBetween val="midCat"/>
        <c:minorUnit val="10"/>
      </c:valAx>
      <c:valAx>
        <c:axId val="276574592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71427456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30</c:v>
                </c:pt>
                <c:pt idx="1">
                  <c:v>28</c:v>
                </c:pt>
                <c:pt idx="2">
                  <c:v>23</c:v>
                </c:pt>
                <c:pt idx="3">
                  <c:v>18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20.209515495416809</c:v>
                </c:pt>
                <c:pt idx="1">
                  <c:v>23.236889692585947</c:v>
                </c:pt>
                <c:pt idx="2">
                  <c:v>25.798101811906854</c:v>
                </c:pt>
                <c:pt idx="3">
                  <c:v>30.78529657477026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D1-40A3-8F32-1F5DF1852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6342656"/>
        <c:axId val="276344832"/>
      </c:scatterChart>
      <c:valAx>
        <c:axId val="276342656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276344832"/>
        <c:crosses val="autoZero"/>
        <c:crossBetween val="midCat"/>
      </c:valAx>
      <c:valAx>
        <c:axId val="276344832"/>
        <c:scaling>
          <c:orientation val="minMax"/>
          <c:max val="31"/>
          <c:min val="2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276342656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AA-49C9-8766-664085C009D1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AA-49C9-8766-664085C009D1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AA-49C9-8766-664085C009D1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AA-49C9-8766-664085C009D1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24.442885338292413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2.2206631160702308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5AA-49C9-8766-664085C00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6607360"/>
        <c:axId val="276609664"/>
      </c:scatterChart>
      <c:valAx>
        <c:axId val="276607360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76609664"/>
        <c:crosses val="autoZero"/>
        <c:crossBetween val="midCat"/>
        <c:majorUnit val="10"/>
        <c:minorUnit val="10"/>
      </c:valAx>
      <c:valAx>
        <c:axId val="276609664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76607360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31749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31749" y="0"/>
          <a:ext cx="6710995" cy="1066800"/>
          <a:chOff x="31749" y="9525"/>
          <a:chExt cx="6700412" cy="1066800"/>
        </a:xfrm>
      </xdr:grpSpPr>
      <xdr:pic>
        <xdr:nvPicPr>
          <xdr:cNvPr id="4" name="Imagen 1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3"/>
            <a:ext cx="739286" cy="900000"/>
          </a:xfrm>
          <a:prstGeom prst="rect">
            <a:avLst/>
          </a:prstGeom>
        </xdr:spPr>
      </xdr:pic>
      <xdr:pic>
        <xdr:nvPicPr>
          <xdr:cNvPr id="5" name="Imagen 2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31749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31749" y="0"/>
          <a:ext cx="6689829" cy="1066800"/>
          <a:chOff x="31749" y="9525"/>
          <a:chExt cx="6700412" cy="1066800"/>
        </a:xfrm>
      </xdr:grpSpPr>
      <xdr:pic>
        <xdr:nvPicPr>
          <xdr:cNvPr id="11" name="Imagen 1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12" name="Imagen 2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  <xdr:twoCellAnchor>
    <xdr:from>
      <xdr:col>1</xdr:col>
      <xdr:colOff>603250</xdr:colOff>
      <xdr:row>14</xdr:row>
      <xdr:rowOff>127000</xdr:rowOff>
    </xdr:from>
    <xdr:to>
      <xdr:col>1</xdr:col>
      <xdr:colOff>613834</xdr:colOff>
      <xdr:row>23</xdr:row>
      <xdr:rowOff>169334</xdr:rowOff>
    </xdr:to>
    <xdr:cxnSp macro="">
      <xdr:nvCxnSpPr>
        <xdr:cNvPr id="14" name="13 Conector recto"/>
        <xdr:cNvCxnSpPr/>
      </xdr:nvCxnSpPr>
      <xdr:spPr>
        <a:xfrm flipV="1">
          <a:off x="1576917" y="2804583"/>
          <a:ext cx="10584" cy="1756834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90" workbookViewId="0">
      <selection activeCell="K14" sqref="K14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2" customWidth="1"/>
  </cols>
  <sheetData>
    <row r="1" spans="1:11" x14ac:dyDescent="0.25">
      <c r="A1" s="43"/>
      <c r="B1" s="9"/>
      <c r="C1" s="9"/>
      <c r="D1" s="9"/>
      <c r="E1" s="9"/>
      <c r="F1" s="9"/>
      <c r="G1" s="9"/>
      <c r="H1" s="9"/>
      <c r="I1" s="9"/>
      <c r="J1" s="9"/>
      <c r="K1" s="44"/>
    </row>
    <row r="2" spans="1:11" x14ac:dyDescent="0.25">
      <c r="A2" s="45"/>
      <c r="B2" s="12"/>
      <c r="C2" s="12"/>
      <c r="D2" s="12"/>
      <c r="E2" s="12"/>
      <c r="F2" s="12"/>
      <c r="G2" s="12"/>
      <c r="H2" s="12"/>
      <c r="I2" s="12"/>
      <c r="J2" s="12"/>
      <c r="K2" s="18"/>
    </row>
    <row r="3" spans="1:11" x14ac:dyDescent="0.25">
      <c r="A3" s="45"/>
      <c r="B3" s="12"/>
      <c r="C3" s="12"/>
      <c r="D3" s="12"/>
      <c r="E3" s="12"/>
      <c r="F3" s="12"/>
      <c r="G3" s="12"/>
      <c r="H3" s="12"/>
      <c r="I3" s="12"/>
      <c r="J3" s="12"/>
      <c r="K3" s="18"/>
    </row>
    <row r="4" spans="1:11" x14ac:dyDescent="0.25">
      <c r="A4" s="45"/>
      <c r="B4" s="12"/>
      <c r="C4" s="12"/>
      <c r="D4" s="12"/>
      <c r="E4" s="12"/>
      <c r="F4" s="12"/>
      <c r="G4" s="12"/>
      <c r="H4" s="12"/>
      <c r="I4" s="12"/>
      <c r="J4" s="12"/>
      <c r="K4" s="18"/>
    </row>
    <row r="5" spans="1:11" x14ac:dyDescent="0.25">
      <c r="A5" s="45"/>
      <c r="B5" s="12"/>
      <c r="C5" s="12"/>
      <c r="D5" s="12"/>
      <c r="E5" s="12"/>
      <c r="F5" s="12"/>
      <c r="G5" s="12"/>
      <c r="H5" s="12"/>
      <c r="I5" s="12"/>
      <c r="J5" s="12"/>
      <c r="K5" s="18"/>
    </row>
    <row r="6" spans="1:11" ht="15.75" thickBot="1" x14ac:dyDescent="0.3">
      <c r="A6" s="45"/>
      <c r="B6" s="12"/>
      <c r="C6" s="12"/>
      <c r="D6" s="12"/>
      <c r="E6" s="12"/>
      <c r="F6" s="12"/>
      <c r="G6" s="12"/>
      <c r="H6" s="12"/>
      <c r="I6" s="12"/>
      <c r="J6" s="12"/>
      <c r="K6" s="18"/>
    </row>
    <row r="7" spans="1:11" x14ac:dyDescent="0.25">
      <c r="A7" s="8" t="s">
        <v>0</v>
      </c>
      <c r="B7" s="97" t="s">
        <v>68</v>
      </c>
      <c r="C7" s="97"/>
      <c r="D7" s="97"/>
      <c r="E7" s="97"/>
      <c r="F7" s="9"/>
      <c r="G7" s="10" t="s">
        <v>25</v>
      </c>
      <c r="H7" s="89" t="s">
        <v>53</v>
      </c>
      <c r="I7" s="89"/>
      <c r="J7" s="90"/>
      <c r="K7" s="18"/>
    </row>
    <row r="8" spans="1:11" x14ac:dyDescent="0.25">
      <c r="A8" s="11" t="s">
        <v>1</v>
      </c>
      <c r="B8" s="91"/>
      <c r="C8" s="91"/>
      <c r="D8" s="91"/>
      <c r="E8" s="12"/>
      <c r="F8" s="12"/>
      <c r="G8" s="13" t="s">
        <v>5</v>
      </c>
      <c r="H8" s="92">
        <v>43070</v>
      </c>
      <c r="I8" s="73"/>
      <c r="J8" s="93"/>
      <c r="K8" s="18"/>
    </row>
    <row r="9" spans="1:11" x14ac:dyDescent="0.25">
      <c r="A9" s="11" t="s">
        <v>67</v>
      </c>
      <c r="B9" s="14">
        <v>1</v>
      </c>
      <c r="C9" s="13" t="s">
        <v>2</v>
      </c>
      <c r="D9" s="14">
        <v>21</v>
      </c>
      <c r="E9" s="12"/>
      <c r="F9" s="12"/>
      <c r="G9" s="13" t="s">
        <v>6</v>
      </c>
      <c r="H9" s="95" t="s">
        <v>17</v>
      </c>
      <c r="I9" s="95"/>
      <c r="J9" s="96"/>
      <c r="K9" s="18"/>
    </row>
    <row r="10" spans="1:11" x14ac:dyDescent="0.25">
      <c r="A10" s="11" t="s">
        <v>3</v>
      </c>
      <c r="B10" s="15">
        <v>8</v>
      </c>
      <c r="C10" s="13" t="s">
        <v>4</v>
      </c>
      <c r="D10" s="16" t="s">
        <v>70</v>
      </c>
      <c r="E10" s="12"/>
      <c r="F10" s="12"/>
      <c r="G10" s="12"/>
      <c r="H10" s="17"/>
      <c r="I10" s="17"/>
      <c r="J10" s="18"/>
      <c r="K10" s="18"/>
    </row>
    <row r="11" spans="1:11" ht="15.75" thickBot="1" x14ac:dyDescent="0.3">
      <c r="A11" s="19"/>
      <c r="B11" s="94"/>
      <c r="C11" s="94"/>
      <c r="D11" s="94"/>
      <c r="E11" s="20"/>
      <c r="F11" s="21"/>
      <c r="G11" s="21"/>
      <c r="H11" s="20"/>
      <c r="I11" s="20"/>
      <c r="J11" s="22"/>
      <c r="K11" s="18"/>
    </row>
    <row r="12" spans="1:11" x14ac:dyDescent="0.25">
      <c r="A12" s="45"/>
      <c r="B12" s="12"/>
      <c r="C12" s="12"/>
      <c r="D12" s="12"/>
      <c r="E12" s="12"/>
      <c r="F12" s="12"/>
      <c r="G12" s="12"/>
      <c r="H12" s="12"/>
      <c r="I12" s="12"/>
      <c r="J12" s="12"/>
      <c r="K12" s="18"/>
    </row>
    <row r="13" spans="1:11" x14ac:dyDescent="0.25">
      <c r="A13" s="45"/>
      <c r="B13" s="12"/>
      <c r="C13" s="12"/>
      <c r="D13" s="12"/>
      <c r="E13" s="12"/>
      <c r="F13" s="12"/>
      <c r="G13" s="12"/>
      <c r="H13" s="12"/>
      <c r="I13" s="12"/>
      <c r="J13" s="12"/>
      <c r="K13" s="18"/>
    </row>
    <row r="14" spans="1:11" x14ac:dyDescent="0.25">
      <c r="A14" s="72" t="s">
        <v>52</v>
      </c>
      <c r="B14" s="73"/>
      <c r="C14" s="73"/>
      <c r="D14" s="73"/>
      <c r="E14" s="73"/>
      <c r="F14" s="73"/>
      <c r="G14" s="73"/>
      <c r="H14" s="12"/>
      <c r="I14" s="12"/>
      <c r="J14" s="12"/>
      <c r="K14" s="18"/>
    </row>
    <row r="15" spans="1:11" ht="21.95" customHeight="1" x14ac:dyDescent="0.25">
      <c r="A15" s="85" t="s">
        <v>11</v>
      </c>
      <c r="B15" s="81" t="s">
        <v>10</v>
      </c>
      <c r="C15" s="81" t="s">
        <v>8</v>
      </c>
      <c r="D15" s="81" t="s">
        <v>9</v>
      </c>
      <c r="E15" s="87" t="s">
        <v>12</v>
      </c>
      <c r="F15" s="87" t="s">
        <v>13</v>
      </c>
      <c r="G15" s="81" t="s">
        <v>14</v>
      </c>
      <c r="H15" s="12"/>
      <c r="I15" s="12"/>
      <c r="J15" s="12"/>
      <c r="K15" s="18"/>
    </row>
    <row r="16" spans="1:11" ht="21.95" customHeight="1" x14ac:dyDescent="0.25">
      <c r="A16" s="86"/>
      <c r="B16" s="82"/>
      <c r="C16" s="82"/>
      <c r="D16" s="82"/>
      <c r="E16" s="87"/>
      <c r="F16" s="87"/>
      <c r="G16" s="82"/>
      <c r="H16" s="12"/>
      <c r="I16" s="12"/>
      <c r="J16" s="12"/>
      <c r="K16" s="18"/>
    </row>
    <row r="17" spans="1:16" x14ac:dyDescent="0.25">
      <c r="A17" s="46">
        <v>1</v>
      </c>
      <c r="B17" s="23">
        <v>85.27</v>
      </c>
      <c r="C17" s="23">
        <v>680</v>
      </c>
      <c r="D17" s="23">
        <v>582.20000000000005</v>
      </c>
      <c r="E17" s="23">
        <f>C17-D17</f>
        <v>97.799999999999955</v>
      </c>
      <c r="F17" s="23">
        <f>D17-B17</f>
        <v>496.93000000000006</v>
      </c>
      <c r="G17" s="23">
        <f>(E17/F17)*100</f>
        <v>19.680840359809217</v>
      </c>
      <c r="H17" s="12"/>
      <c r="I17" s="12"/>
      <c r="J17" s="12"/>
      <c r="K17" s="18"/>
    </row>
    <row r="18" spans="1:16" x14ac:dyDescent="0.25">
      <c r="A18" s="45"/>
      <c r="B18" s="12"/>
      <c r="C18" s="12"/>
      <c r="D18" s="12"/>
      <c r="E18" s="12"/>
      <c r="F18" s="12"/>
      <c r="G18" s="12"/>
      <c r="H18" s="12"/>
      <c r="I18" s="12"/>
      <c r="J18" s="12"/>
      <c r="K18" s="18"/>
    </row>
    <row r="19" spans="1:16" x14ac:dyDescent="0.25">
      <c r="A19" s="45"/>
      <c r="B19" s="12"/>
      <c r="C19" s="12"/>
      <c r="D19" s="12"/>
      <c r="E19" s="12"/>
      <c r="F19" s="12"/>
      <c r="G19" s="12"/>
      <c r="H19" s="12"/>
      <c r="I19" s="12"/>
      <c r="J19" s="12"/>
      <c r="K19" s="18"/>
    </row>
    <row r="20" spans="1:16" x14ac:dyDescent="0.25">
      <c r="A20" s="45"/>
      <c r="B20" s="12"/>
      <c r="C20" s="12"/>
      <c r="D20" s="12"/>
      <c r="E20" s="12"/>
      <c r="F20" s="12"/>
      <c r="G20" s="12"/>
      <c r="H20" s="12"/>
      <c r="I20" s="12"/>
      <c r="J20" s="12"/>
      <c r="K20" s="18"/>
    </row>
    <row r="21" spans="1:16" ht="17.25" customHeight="1" x14ac:dyDescent="0.25">
      <c r="A21" s="72" t="s">
        <v>53</v>
      </c>
      <c r="B21" s="74"/>
      <c r="C21" s="74"/>
      <c r="D21" s="74"/>
      <c r="E21" s="74"/>
      <c r="F21" s="74"/>
      <c r="G21" s="12"/>
      <c r="H21" s="12"/>
      <c r="I21" s="12"/>
      <c r="J21" s="12"/>
      <c r="K21" s="18"/>
    </row>
    <row r="22" spans="1:16" ht="20.100000000000001" customHeight="1" x14ac:dyDescent="0.25">
      <c r="A22" s="88" t="s">
        <v>64</v>
      </c>
      <c r="B22" s="87" t="s">
        <v>33</v>
      </c>
      <c r="C22" s="81" t="s">
        <v>30</v>
      </c>
      <c r="D22" s="81" t="s">
        <v>31</v>
      </c>
      <c r="E22" s="81" t="s">
        <v>32</v>
      </c>
      <c r="F22" s="81" t="s">
        <v>43</v>
      </c>
      <c r="G22" s="12"/>
      <c r="H22" s="70" t="s">
        <v>58</v>
      </c>
      <c r="I22" s="70"/>
      <c r="J22" s="70"/>
      <c r="K22" s="18"/>
    </row>
    <row r="23" spans="1:16" ht="20.100000000000001" customHeight="1" x14ac:dyDescent="0.25">
      <c r="A23" s="88"/>
      <c r="B23" s="87"/>
      <c r="C23" s="82"/>
      <c r="D23" s="82"/>
      <c r="E23" s="82"/>
      <c r="F23" s="82"/>
      <c r="G23" s="12"/>
      <c r="H23" s="71"/>
      <c r="I23" s="71"/>
      <c r="J23" s="71"/>
      <c r="K23" s="18"/>
      <c r="P23" s="1">
        <v>3</v>
      </c>
    </row>
    <row r="24" spans="1:16" ht="15" customHeight="1" x14ac:dyDescent="0.25">
      <c r="A24" s="47" t="s">
        <v>44</v>
      </c>
      <c r="B24" s="25">
        <f>3*25.4</f>
        <v>76.199999999999989</v>
      </c>
      <c r="C24" s="26">
        <v>0</v>
      </c>
      <c r="D24" s="26">
        <f t="shared" ref="D24:D28" si="0">(C24*100)/$F$17</f>
        <v>0</v>
      </c>
      <c r="E24" s="26">
        <f>D24</f>
        <v>0</v>
      </c>
      <c r="F24" s="26">
        <f t="shared" ref="F24:F30" si="1">100-E24</f>
        <v>100</v>
      </c>
      <c r="G24" s="12"/>
      <c r="H24" s="27"/>
      <c r="I24" s="28"/>
      <c r="J24" s="29"/>
      <c r="K24" s="18"/>
      <c r="P24" s="1">
        <v>2</v>
      </c>
    </row>
    <row r="25" spans="1:16" ht="15" customHeight="1" x14ac:dyDescent="0.25">
      <c r="A25" s="47" t="s">
        <v>45</v>
      </c>
      <c r="B25" s="25">
        <f>2*25.4</f>
        <v>50.8</v>
      </c>
      <c r="C25" s="26">
        <v>0</v>
      </c>
      <c r="D25" s="26">
        <f t="shared" si="0"/>
        <v>0</v>
      </c>
      <c r="E25" s="26">
        <f>E24+D25</f>
        <v>0</v>
      </c>
      <c r="F25" s="26">
        <f t="shared" si="1"/>
        <v>100</v>
      </c>
      <c r="G25" s="12"/>
      <c r="H25" s="30" t="s">
        <v>59</v>
      </c>
      <c r="I25" s="31">
        <v>0</v>
      </c>
      <c r="J25" s="32"/>
      <c r="K25" s="18"/>
    </row>
    <row r="26" spans="1:16" ht="15" customHeight="1" x14ac:dyDescent="0.25">
      <c r="A26" s="47" t="s">
        <v>46</v>
      </c>
      <c r="B26" s="25">
        <f>1*25.4</f>
        <v>25.4</v>
      </c>
      <c r="C26" s="26">
        <v>0</v>
      </c>
      <c r="D26" s="26">
        <f t="shared" si="0"/>
        <v>0</v>
      </c>
      <c r="E26" s="26">
        <f t="shared" ref="E26:E28" si="2">E25+D26</f>
        <v>0</v>
      </c>
      <c r="F26" s="26">
        <f t="shared" si="1"/>
        <v>100</v>
      </c>
      <c r="G26" s="12"/>
      <c r="H26" s="30" t="s">
        <v>60</v>
      </c>
      <c r="I26" s="31">
        <v>0</v>
      </c>
      <c r="J26" s="32"/>
      <c r="K26" s="18"/>
    </row>
    <row r="27" spans="1:16" ht="15" customHeight="1" x14ac:dyDescent="0.25">
      <c r="A27" s="47" t="s">
        <v>47</v>
      </c>
      <c r="B27" s="25">
        <f>0.75*25.4</f>
        <v>19.049999999999997</v>
      </c>
      <c r="C27" s="26">
        <v>0</v>
      </c>
      <c r="D27" s="26">
        <f t="shared" si="0"/>
        <v>0</v>
      </c>
      <c r="E27" s="26">
        <f t="shared" si="2"/>
        <v>0</v>
      </c>
      <c r="F27" s="26">
        <f t="shared" si="1"/>
        <v>100</v>
      </c>
      <c r="G27" s="12"/>
      <c r="H27" s="30" t="s">
        <v>61</v>
      </c>
      <c r="I27" s="31">
        <v>0</v>
      </c>
      <c r="J27" s="32"/>
      <c r="K27" s="18"/>
    </row>
    <row r="28" spans="1:16" ht="15" customHeight="1" x14ac:dyDescent="0.25">
      <c r="A28" s="47" t="s">
        <v>48</v>
      </c>
      <c r="B28" s="25">
        <f>0.5*25.4</f>
        <v>12.7</v>
      </c>
      <c r="C28" s="26">
        <v>0</v>
      </c>
      <c r="D28" s="26">
        <f t="shared" si="0"/>
        <v>0</v>
      </c>
      <c r="E28" s="26">
        <f t="shared" si="2"/>
        <v>0</v>
      </c>
      <c r="F28" s="26">
        <f t="shared" si="1"/>
        <v>100</v>
      </c>
      <c r="G28" s="12"/>
      <c r="H28" s="30" t="s">
        <v>62</v>
      </c>
      <c r="I28" s="33" t="str">
        <f>IF(I27=0, "NO DETERMINADO", I27/I25)</f>
        <v>NO DETERMINADO</v>
      </c>
      <c r="J28" s="34"/>
      <c r="K28" s="18"/>
    </row>
    <row r="29" spans="1:16" ht="15" customHeight="1" x14ac:dyDescent="0.25">
      <c r="A29" s="47" t="s">
        <v>49</v>
      </c>
      <c r="B29" s="25">
        <f>(3/8)*25.4</f>
        <v>9.5249999999999986</v>
      </c>
      <c r="C29" s="26">
        <v>0</v>
      </c>
      <c r="D29" s="26">
        <f>(C29*100)/$F$17</f>
        <v>0</v>
      </c>
      <c r="E29" s="26">
        <f>E28+D29</f>
        <v>0</v>
      </c>
      <c r="F29" s="26">
        <f t="shared" si="1"/>
        <v>100</v>
      </c>
      <c r="G29" s="12"/>
      <c r="H29" s="30" t="s">
        <v>63</v>
      </c>
      <c r="I29" s="33" t="str">
        <f>IF(I26=0,"NO DETERMINADO", (I26*I26)/(I25*I27))</f>
        <v>NO DETERMINADO</v>
      </c>
      <c r="J29" s="34"/>
      <c r="K29" s="18"/>
    </row>
    <row r="30" spans="1:16" x14ac:dyDescent="0.25">
      <c r="A30" s="47" t="s">
        <v>50</v>
      </c>
      <c r="B30" s="25">
        <f>0.25*25.4</f>
        <v>6.35</v>
      </c>
      <c r="C30" s="26">
        <v>0</v>
      </c>
      <c r="D30" s="26">
        <f>(C30*100)/$F$17</f>
        <v>0</v>
      </c>
      <c r="E30" s="26">
        <f>E29+D30</f>
        <v>0</v>
      </c>
      <c r="F30" s="26">
        <f t="shared" si="1"/>
        <v>100</v>
      </c>
      <c r="G30" s="12"/>
      <c r="H30" s="35"/>
      <c r="I30" s="36"/>
      <c r="J30" s="37"/>
      <c r="K30" s="18"/>
    </row>
    <row r="31" spans="1:16" x14ac:dyDescent="0.25">
      <c r="A31" s="47" t="s">
        <v>51</v>
      </c>
      <c r="B31" s="25">
        <v>4.75</v>
      </c>
      <c r="C31" s="26">
        <v>30.3</v>
      </c>
      <c r="D31" s="26">
        <f t="shared" ref="D31" si="3">(C31*100)/$F$17</f>
        <v>6.0974382709838402</v>
      </c>
      <c r="E31" s="26">
        <f>E30+D31</f>
        <v>6.0974382709838402</v>
      </c>
      <c r="F31" s="26">
        <f>100-E31</f>
        <v>93.902561729016156</v>
      </c>
      <c r="G31" s="12"/>
      <c r="H31" s="12"/>
      <c r="I31" s="12"/>
      <c r="J31" s="12"/>
      <c r="K31" s="18"/>
    </row>
    <row r="32" spans="1:16" x14ac:dyDescent="0.25">
      <c r="A32" s="47" t="s">
        <v>34</v>
      </c>
      <c r="B32" s="25">
        <v>2</v>
      </c>
      <c r="C32" s="38">
        <v>3.5</v>
      </c>
      <c r="D32" s="38">
        <f>(C32*$F$31)/$C$39</f>
        <v>6.5731793210311311</v>
      </c>
      <c r="E32" s="26">
        <f>D32</f>
        <v>6.5731793210311311</v>
      </c>
      <c r="F32" s="26">
        <f>$F$31-E32</f>
        <v>87.329382407985022</v>
      </c>
      <c r="G32" s="12"/>
      <c r="H32" s="75" t="s">
        <v>54</v>
      </c>
      <c r="I32" s="76"/>
      <c r="J32" s="77"/>
      <c r="K32" s="18"/>
    </row>
    <row r="33" spans="1:11" x14ac:dyDescent="0.25">
      <c r="A33" s="47" t="s">
        <v>35</v>
      </c>
      <c r="B33" s="24">
        <v>0.85</v>
      </c>
      <c r="C33" s="38">
        <v>4.9000000000000004</v>
      </c>
      <c r="D33" s="38">
        <f t="shared" ref="D33:D38" si="4">(C33*$F$31)/$C$39</f>
        <v>9.2024510494435852</v>
      </c>
      <c r="E33" s="26">
        <f t="shared" ref="E33:E38" si="5">E32+D33</f>
        <v>15.775630370474715</v>
      </c>
      <c r="F33" s="26">
        <f t="shared" ref="F33:F38" si="6">$F$31-E33</f>
        <v>78.126931358541441</v>
      </c>
      <c r="G33" s="12"/>
      <c r="H33" s="78"/>
      <c r="I33" s="79"/>
      <c r="J33" s="80"/>
      <c r="K33" s="18"/>
    </row>
    <row r="34" spans="1:11" x14ac:dyDescent="0.25">
      <c r="A34" s="47" t="s">
        <v>36</v>
      </c>
      <c r="B34" s="24">
        <v>0.42499999999999999</v>
      </c>
      <c r="C34" s="38">
        <v>7.3</v>
      </c>
      <c r="D34" s="38">
        <f t="shared" si="4"/>
        <v>13.709774012436357</v>
      </c>
      <c r="E34" s="26">
        <f t="shared" si="5"/>
        <v>29.485404382911071</v>
      </c>
      <c r="F34" s="26">
        <f t="shared" si="6"/>
        <v>64.417157346105085</v>
      </c>
      <c r="G34" s="12"/>
      <c r="H34" s="27"/>
      <c r="I34" s="28"/>
      <c r="J34" s="29"/>
      <c r="K34" s="18"/>
    </row>
    <row r="35" spans="1:11" x14ac:dyDescent="0.25">
      <c r="A35" s="47" t="s">
        <v>37</v>
      </c>
      <c r="B35" s="24">
        <v>0.25</v>
      </c>
      <c r="C35" s="38">
        <v>7.6</v>
      </c>
      <c r="D35" s="38">
        <f t="shared" si="4"/>
        <v>14.273189382810456</v>
      </c>
      <c r="E35" s="26">
        <f t="shared" si="5"/>
        <v>43.758593765721528</v>
      </c>
      <c r="F35" s="26">
        <f t="shared" si="6"/>
        <v>50.143967963294628</v>
      </c>
      <c r="G35" s="12"/>
      <c r="H35" s="30" t="s">
        <v>55</v>
      </c>
      <c r="I35" s="39">
        <f>E31</f>
        <v>6.0974382709838402</v>
      </c>
      <c r="J35" s="40"/>
      <c r="K35" s="18"/>
    </row>
    <row r="36" spans="1:11" x14ac:dyDescent="0.25">
      <c r="A36" s="47" t="s">
        <v>38</v>
      </c>
      <c r="B36" s="24">
        <v>0.15</v>
      </c>
      <c r="C36" s="38">
        <v>8.1</v>
      </c>
      <c r="D36" s="38">
        <f t="shared" si="4"/>
        <v>15.212215000100617</v>
      </c>
      <c r="E36" s="26">
        <f t="shared" si="5"/>
        <v>58.970808765822142</v>
      </c>
      <c r="F36" s="26">
        <f t="shared" si="6"/>
        <v>34.931752963194015</v>
      </c>
      <c r="G36" s="12"/>
      <c r="H36" s="30" t="s">
        <v>56</v>
      </c>
      <c r="I36" s="39">
        <f>100-I35-I37</f>
        <v>77.751321111625373</v>
      </c>
      <c r="J36" s="40"/>
      <c r="K36" s="18"/>
    </row>
    <row r="37" spans="1:11" x14ac:dyDescent="0.25">
      <c r="A37" s="47" t="s">
        <v>39</v>
      </c>
      <c r="B37" s="24">
        <v>7.4999999999999997E-2</v>
      </c>
      <c r="C37" s="38">
        <v>10</v>
      </c>
      <c r="D37" s="38">
        <f t="shared" si="4"/>
        <v>18.780512345803231</v>
      </c>
      <c r="E37" s="26">
        <f t="shared" si="5"/>
        <v>77.751321111625373</v>
      </c>
      <c r="F37" s="26">
        <f t="shared" si="6"/>
        <v>16.151240617390783</v>
      </c>
      <c r="G37" s="12"/>
      <c r="H37" s="30" t="s">
        <v>57</v>
      </c>
      <c r="I37" s="39">
        <f>D38</f>
        <v>16.15124061739078</v>
      </c>
      <c r="J37" s="40"/>
      <c r="K37" s="18"/>
    </row>
    <row r="38" spans="1:11" x14ac:dyDescent="0.25">
      <c r="A38" s="47" t="s">
        <v>40</v>
      </c>
      <c r="B38" s="24" t="s">
        <v>41</v>
      </c>
      <c r="C38" s="38">
        <f>50-SUM(C32:C37)</f>
        <v>8.6000000000000014</v>
      </c>
      <c r="D38" s="38">
        <f t="shared" si="4"/>
        <v>16.15124061739078</v>
      </c>
      <c r="E38" s="26">
        <f t="shared" si="5"/>
        <v>93.902561729016156</v>
      </c>
      <c r="F38" s="26">
        <f t="shared" si="6"/>
        <v>0</v>
      </c>
      <c r="G38" s="12"/>
      <c r="H38" s="35"/>
      <c r="I38" s="36"/>
      <c r="J38" s="37"/>
      <c r="K38" s="18"/>
    </row>
    <row r="39" spans="1:11" x14ac:dyDescent="0.25">
      <c r="A39" s="83" t="s">
        <v>42</v>
      </c>
      <c r="B39" s="84"/>
      <c r="C39" s="41">
        <f>SUM(C32:C38)</f>
        <v>50</v>
      </c>
      <c r="D39" s="41" t="s">
        <v>41</v>
      </c>
      <c r="E39" s="42" t="s">
        <v>41</v>
      </c>
      <c r="F39" s="42" t="s">
        <v>41</v>
      </c>
      <c r="G39" s="12"/>
      <c r="H39" s="12"/>
      <c r="I39" s="12"/>
      <c r="J39" s="12"/>
      <c r="K39" s="18"/>
    </row>
    <row r="40" spans="1:11" x14ac:dyDescent="0.25">
      <c r="A40" s="45"/>
      <c r="B40" s="12"/>
      <c r="C40" s="12"/>
      <c r="D40" s="12"/>
      <c r="E40" s="12"/>
      <c r="F40" s="12"/>
      <c r="G40" s="12"/>
      <c r="H40" s="12"/>
      <c r="I40" s="12"/>
      <c r="J40" s="12"/>
      <c r="K40" s="18"/>
    </row>
    <row r="41" spans="1:11" x14ac:dyDescent="0.25">
      <c r="A41" s="45"/>
      <c r="B41" s="12"/>
      <c r="C41" s="12"/>
      <c r="D41" s="12"/>
      <c r="E41" s="12"/>
      <c r="F41" s="12"/>
      <c r="G41" s="12"/>
      <c r="H41" s="12"/>
      <c r="I41" s="12"/>
      <c r="J41" s="12"/>
      <c r="K41" s="18"/>
    </row>
    <row r="42" spans="1:11" x14ac:dyDescent="0.25">
      <c r="A42" s="45"/>
      <c r="B42" s="12"/>
      <c r="C42" s="12"/>
      <c r="D42" s="12"/>
      <c r="E42" s="12"/>
      <c r="F42" s="12"/>
      <c r="G42" s="12"/>
      <c r="H42" s="12"/>
      <c r="I42" s="12"/>
      <c r="J42" s="12"/>
      <c r="K42" s="18"/>
    </row>
    <row r="43" spans="1:11" x14ac:dyDescent="0.25">
      <c r="A43" s="45"/>
      <c r="B43" s="12"/>
      <c r="C43" s="12"/>
      <c r="D43" s="12"/>
      <c r="E43" s="12"/>
      <c r="F43" s="12"/>
      <c r="G43" s="12"/>
      <c r="H43" s="12"/>
      <c r="I43" s="12"/>
      <c r="J43" s="12"/>
      <c r="K43" s="18"/>
    </row>
    <row r="44" spans="1:11" x14ac:dyDescent="0.25">
      <c r="A44" s="45"/>
      <c r="B44" s="12"/>
      <c r="C44" s="12"/>
      <c r="D44" s="48"/>
      <c r="E44" s="12"/>
      <c r="F44" s="12"/>
      <c r="G44" s="12"/>
      <c r="H44" s="12"/>
      <c r="I44" s="12"/>
      <c r="J44" s="12"/>
      <c r="K44" s="18"/>
    </row>
    <row r="45" spans="1:11" x14ac:dyDescent="0.25">
      <c r="A45" s="45"/>
      <c r="B45" s="12"/>
      <c r="C45" s="12"/>
      <c r="D45" s="12"/>
      <c r="E45" s="12"/>
      <c r="F45" s="12"/>
      <c r="G45" s="12"/>
      <c r="H45" s="12"/>
      <c r="I45" s="12"/>
      <c r="J45" s="12"/>
      <c r="K45" s="18"/>
    </row>
    <row r="46" spans="1:11" x14ac:dyDescent="0.25">
      <c r="A46" s="45"/>
      <c r="B46" s="12"/>
      <c r="C46" s="12"/>
      <c r="D46" s="12"/>
      <c r="E46" s="12"/>
      <c r="F46" s="12"/>
      <c r="G46" s="12"/>
      <c r="H46" s="12"/>
      <c r="I46" s="12"/>
      <c r="J46" s="12"/>
      <c r="K46" s="18"/>
    </row>
    <row r="47" spans="1:11" x14ac:dyDescent="0.25">
      <c r="A47" s="45"/>
      <c r="B47" s="12"/>
      <c r="C47" s="12"/>
      <c r="D47" s="12"/>
      <c r="E47" s="12"/>
      <c r="F47" s="12"/>
      <c r="G47" s="12"/>
      <c r="H47" s="12"/>
      <c r="I47" s="12"/>
      <c r="J47" s="12"/>
      <c r="K47" s="18"/>
    </row>
    <row r="48" spans="1:11" x14ac:dyDescent="0.25">
      <c r="A48" s="45"/>
      <c r="B48" s="12"/>
      <c r="C48" s="12"/>
      <c r="D48" s="12"/>
      <c r="E48" s="12"/>
      <c r="F48" s="12"/>
      <c r="G48" s="12"/>
      <c r="H48" s="12"/>
      <c r="I48" s="12"/>
      <c r="J48" s="12"/>
      <c r="K48" s="18"/>
    </row>
    <row r="49" spans="1:11" x14ac:dyDescent="0.25">
      <c r="A49" s="45"/>
      <c r="B49" s="12"/>
      <c r="C49" s="12"/>
      <c r="D49" s="12"/>
      <c r="E49" s="12"/>
      <c r="F49" s="12"/>
      <c r="G49" s="12"/>
      <c r="H49" s="12"/>
      <c r="I49" s="12"/>
      <c r="J49" s="12"/>
      <c r="K49" s="18"/>
    </row>
    <row r="50" spans="1:11" x14ac:dyDescent="0.25">
      <c r="A50" s="45"/>
      <c r="B50" s="12"/>
      <c r="C50" s="12"/>
      <c r="D50" s="12"/>
      <c r="E50" s="12"/>
      <c r="F50" s="12"/>
      <c r="G50" s="12"/>
      <c r="H50" s="12"/>
      <c r="I50" s="12"/>
      <c r="J50" s="12"/>
      <c r="K50" s="18"/>
    </row>
    <row r="51" spans="1:11" x14ac:dyDescent="0.25">
      <c r="A51" s="45"/>
      <c r="B51" s="12"/>
      <c r="C51" s="12"/>
      <c r="D51" s="12"/>
      <c r="E51" s="12"/>
      <c r="F51" s="12"/>
      <c r="G51" s="12"/>
      <c r="H51" s="12"/>
      <c r="I51" s="12"/>
      <c r="J51" s="12"/>
      <c r="K51" s="18"/>
    </row>
    <row r="52" spans="1:11" x14ac:dyDescent="0.25">
      <c r="A52" s="45"/>
      <c r="B52" s="12"/>
      <c r="C52" s="12"/>
      <c r="D52" s="12"/>
      <c r="E52" s="12"/>
      <c r="F52" s="12"/>
      <c r="G52" s="12"/>
      <c r="H52" s="12"/>
      <c r="I52" s="12"/>
      <c r="J52" s="12"/>
      <c r="K52" s="18"/>
    </row>
    <row r="53" spans="1:11" x14ac:dyDescent="0.25">
      <c r="A53" s="45"/>
      <c r="B53" s="12"/>
      <c r="C53" s="12"/>
      <c r="D53" s="12"/>
      <c r="E53" s="12"/>
      <c r="F53" s="12"/>
      <c r="G53" s="12"/>
      <c r="H53" s="12"/>
      <c r="I53" s="12"/>
      <c r="J53" s="12"/>
      <c r="K53" s="18"/>
    </row>
    <row r="54" spans="1:11" x14ac:dyDescent="0.25">
      <c r="A54" s="45"/>
      <c r="B54" s="12"/>
      <c r="C54" s="12"/>
      <c r="D54" s="12"/>
      <c r="E54" s="12"/>
      <c r="F54" s="12"/>
      <c r="G54" s="12"/>
      <c r="H54" s="12"/>
      <c r="I54" s="12"/>
      <c r="J54" s="12"/>
      <c r="K54" s="18"/>
    </row>
    <row r="55" spans="1:11" x14ac:dyDescent="0.25">
      <c r="A55" s="45"/>
      <c r="B55" s="12"/>
      <c r="C55" s="12"/>
      <c r="D55" s="12"/>
      <c r="E55" s="12"/>
      <c r="F55" s="12"/>
      <c r="G55" s="12"/>
      <c r="H55" s="12"/>
      <c r="I55" s="12"/>
      <c r="J55" s="12"/>
      <c r="K55" s="18"/>
    </row>
    <row r="56" spans="1:11" x14ac:dyDescent="0.25">
      <c r="A56" s="45"/>
      <c r="B56" s="12"/>
      <c r="C56" s="12"/>
      <c r="D56" s="12"/>
      <c r="E56" s="12"/>
      <c r="F56" s="12"/>
      <c r="G56" s="12"/>
      <c r="H56" s="12"/>
      <c r="I56" s="12"/>
      <c r="J56" s="12"/>
      <c r="K56" s="18"/>
    </row>
    <row r="57" spans="1:11" x14ac:dyDescent="0.25">
      <c r="A57" s="45"/>
      <c r="B57" s="12"/>
      <c r="C57" s="12"/>
      <c r="D57" s="12"/>
      <c r="E57" s="12"/>
      <c r="F57" s="12"/>
      <c r="G57" s="12"/>
      <c r="H57" s="12"/>
      <c r="I57" s="12"/>
      <c r="J57" s="12"/>
      <c r="K57" s="18"/>
    </row>
    <row r="58" spans="1:11" ht="15.75" thickBot="1" x14ac:dyDescent="0.3">
      <c r="A58" s="49"/>
      <c r="B58" s="21"/>
      <c r="C58" s="21"/>
      <c r="D58" s="21"/>
      <c r="E58" s="21"/>
      <c r="F58" s="21"/>
      <c r="G58" s="21"/>
      <c r="H58" s="21"/>
      <c r="I58" s="21"/>
      <c r="J58" s="21"/>
      <c r="K58" s="22"/>
    </row>
  </sheetData>
  <mergeCells count="24">
    <mergeCell ref="H7:J7"/>
    <mergeCell ref="B8:D8"/>
    <mergeCell ref="H8:J8"/>
    <mergeCell ref="B11:D11"/>
    <mergeCell ref="H9:J9"/>
    <mergeCell ref="B7:E7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22:J23"/>
    <mergeCell ref="A14:G14"/>
    <mergeCell ref="A21:F21"/>
    <mergeCell ref="H32:J33"/>
    <mergeCell ref="G15:G16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topLeftCell="A6" zoomScale="60" zoomScaleNormal="90" workbookViewId="0">
      <selection activeCell="D31" sqref="D31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85546875" customWidth="1"/>
  </cols>
  <sheetData>
    <row r="1" spans="1:32" x14ac:dyDescent="0.25">
      <c r="A1" s="43"/>
      <c r="B1" s="9"/>
      <c r="C1" s="9"/>
      <c r="D1" s="9"/>
      <c r="E1" s="9"/>
      <c r="F1" s="9"/>
      <c r="G1" s="9"/>
      <c r="H1" s="9"/>
      <c r="I1" s="9"/>
      <c r="J1" s="44"/>
    </row>
    <row r="2" spans="1:32" x14ac:dyDescent="0.25">
      <c r="A2" s="45"/>
      <c r="B2" s="12"/>
      <c r="C2" s="12"/>
      <c r="D2" s="12"/>
      <c r="E2" s="12"/>
      <c r="F2" s="12"/>
      <c r="G2" s="12"/>
      <c r="H2" s="12"/>
      <c r="I2" s="12"/>
      <c r="J2" s="18"/>
    </row>
    <row r="3" spans="1:32" x14ac:dyDescent="0.25">
      <c r="A3" s="45"/>
      <c r="B3" s="12"/>
      <c r="C3" s="12"/>
      <c r="D3" s="12"/>
      <c r="E3" s="12"/>
      <c r="F3" s="12"/>
      <c r="G3" s="12"/>
      <c r="H3" s="12"/>
      <c r="I3" s="12"/>
      <c r="J3" s="18"/>
    </row>
    <row r="4" spans="1:32" x14ac:dyDescent="0.25">
      <c r="A4" s="45"/>
      <c r="B4" s="12"/>
      <c r="C4" s="12"/>
      <c r="D4" s="12"/>
      <c r="E4" s="12"/>
      <c r="F4" s="12"/>
      <c r="G4" s="12"/>
      <c r="H4" s="12"/>
      <c r="I4" s="12"/>
      <c r="J4" s="18"/>
    </row>
    <row r="5" spans="1:32" x14ac:dyDescent="0.25">
      <c r="A5" s="45"/>
      <c r="B5" s="12"/>
      <c r="C5" s="12"/>
      <c r="D5" s="12"/>
      <c r="E5" s="12"/>
      <c r="F5" s="12"/>
      <c r="G5" s="12"/>
      <c r="H5" s="12"/>
      <c r="I5" s="12"/>
      <c r="J5" s="18"/>
    </row>
    <row r="6" spans="1:32" ht="15.75" thickBot="1" x14ac:dyDescent="0.3">
      <c r="A6" s="45"/>
      <c r="B6" s="12"/>
      <c r="C6" s="12"/>
      <c r="D6" s="12"/>
      <c r="E6" s="12"/>
      <c r="F6" s="12"/>
      <c r="G6" s="12"/>
      <c r="H6" s="12"/>
      <c r="I6" s="12"/>
      <c r="J6" s="18"/>
      <c r="AF6" s="2"/>
    </row>
    <row r="7" spans="1:32" x14ac:dyDescent="0.25">
      <c r="A7" s="8" t="s">
        <v>0</v>
      </c>
      <c r="B7" s="97" t="str">
        <f>GRANULOMETRÍA!B7</f>
        <v>PSV ENTRONQUE MOLINITO  29+139.70</v>
      </c>
      <c r="C7" s="97"/>
      <c r="D7" s="97"/>
      <c r="E7" s="50"/>
      <c r="F7" s="10" t="s">
        <v>25</v>
      </c>
      <c r="G7" s="89" t="s">
        <v>26</v>
      </c>
      <c r="H7" s="89"/>
      <c r="I7" s="90"/>
      <c r="J7" s="18"/>
      <c r="L7" s="2"/>
      <c r="M7" s="2"/>
      <c r="N7" s="2"/>
      <c r="AF7" s="2"/>
    </row>
    <row r="8" spans="1:32" x14ac:dyDescent="0.25">
      <c r="A8" s="11" t="s">
        <v>1</v>
      </c>
      <c r="B8" s="91">
        <f>GRANULOMETRÍA!B8</f>
        <v>0</v>
      </c>
      <c r="C8" s="91"/>
      <c r="D8" s="91"/>
      <c r="E8" s="17"/>
      <c r="F8" s="13" t="s">
        <v>5</v>
      </c>
      <c r="G8" s="92">
        <f>GRANULOMETRÍA!H8</f>
        <v>43070</v>
      </c>
      <c r="H8" s="73"/>
      <c r="I8" s="93"/>
      <c r="J8" s="18"/>
      <c r="L8" s="2"/>
      <c r="M8" s="2"/>
      <c r="N8" s="2"/>
      <c r="AF8" s="2"/>
    </row>
    <row r="9" spans="1:32" x14ac:dyDescent="0.25">
      <c r="A9" s="11" t="s">
        <v>67</v>
      </c>
      <c r="B9" s="14">
        <f>GRANULOMETRÍA!B9</f>
        <v>1</v>
      </c>
      <c r="C9" s="51" t="s">
        <v>2</v>
      </c>
      <c r="D9" s="14">
        <f>GRANULOMETRÍA!D9</f>
        <v>21</v>
      </c>
      <c r="E9" s="17"/>
      <c r="F9" s="13" t="s">
        <v>6</v>
      </c>
      <c r="G9" s="95" t="str">
        <f>GRANULOMETRÍA!H9</f>
        <v>ALH</v>
      </c>
      <c r="H9" s="95"/>
      <c r="I9" s="96"/>
      <c r="J9" s="18"/>
      <c r="L9" s="2"/>
      <c r="M9" s="2"/>
      <c r="N9" s="2"/>
      <c r="AD9" s="5"/>
      <c r="AE9" s="6"/>
      <c r="AF9" s="2"/>
    </row>
    <row r="10" spans="1:32" x14ac:dyDescent="0.25">
      <c r="A10" s="11" t="s">
        <v>3</v>
      </c>
      <c r="B10" s="15">
        <f>GRANULOMETRÍA!B10</f>
        <v>8</v>
      </c>
      <c r="C10" s="51" t="s">
        <v>4</v>
      </c>
      <c r="D10" s="52" t="str">
        <f>GRANULOMETRÍA!D10</f>
        <v>12.40 - 13.00 m</v>
      </c>
      <c r="E10" s="17"/>
      <c r="F10" s="17"/>
      <c r="G10" s="17"/>
      <c r="H10" s="17"/>
      <c r="I10" s="53"/>
      <c r="J10" s="53"/>
      <c r="L10" s="2"/>
      <c r="M10" s="2"/>
      <c r="N10" s="2"/>
      <c r="AD10" s="7"/>
      <c r="AE10" s="7"/>
      <c r="AF10" s="2"/>
    </row>
    <row r="11" spans="1:32" ht="15" customHeight="1" thickBot="1" x14ac:dyDescent="0.3">
      <c r="A11" s="19"/>
      <c r="B11" s="94"/>
      <c r="C11" s="94"/>
      <c r="D11" s="94"/>
      <c r="E11" s="20"/>
      <c r="F11" s="21"/>
      <c r="G11" s="21"/>
      <c r="H11" s="20"/>
      <c r="I11" s="54"/>
      <c r="J11" s="53"/>
      <c r="L11" s="2"/>
      <c r="M11" s="2"/>
      <c r="N11" s="2"/>
      <c r="AD11" s="100" t="s">
        <v>19</v>
      </c>
      <c r="AE11" s="100"/>
      <c r="AF11" s="2"/>
    </row>
    <row r="12" spans="1:32" ht="15" customHeight="1" x14ac:dyDescent="0.25">
      <c r="A12" s="45"/>
      <c r="B12" s="12"/>
      <c r="C12" s="55"/>
      <c r="D12" s="12"/>
      <c r="E12" s="48"/>
      <c r="F12" s="48"/>
      <c r="G12" s="12"/>
      <c r="H12" s="12"/>
      <c r="I12" s="12"/>
      <c r="J12" s="18"/>
      <c r="M12" s="102" t="s">
        <v>18</v>
      </c>
      <c r="N12" s="102"/>
      <c r="AD12" s="5">
        <v>20</v>
      </c>
      <c r="AE12" s="5">
        <f>0.73*(AD12-20)</f>
        <v>0</v>
      </c>
      <c r="AF12" s="2"/>
    </row>
    <row r="13" spans="1:32" ht="15" customHeight="1" x14ac:dyDescent="0.25">
      <c r="A13" s="45"/>
      <c r="B13" s="12"/>
      <c r="C13" s="55"/>
      <c r="D13" s="12"/>
      <c r="E13" s="56"/>
      <c r="F13" s="56"/>
      <c r="G13" s="12"/>
      <c r="H13" s="12"/>
      <c r="I13" s="12"/>
      <c r="J13" s="18"/>
      <c r="M13" s="3" t="s">
        <v>15</v>
      </c>
      <c r="N13" s="4">
        <v>-19.29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45"/>
      <c r="B14" s="12"/>
      <c r="C14" s="55"/>
      <c r="D14" s="56"/>
      <c r="E14" s="56"/>
      <c r="F14" s="56"/>
      <c r="G14" s="12"/>
      <c r="H14" s="12"/>
      <c r="I14" s="12"/>
      <c r="J14" s="18"/>
      <c r="M14" s="3" t="s">
        <v>16</v>
      </c>
      <c r="N14" s="4">
        <v>86.534999999999997</v>
      </c>
      <c r="AD14" s="5"/>
      <c r="AE14" s="5"/>
      <c r="AF14" s="2"/>
    </row>
    <row r="15" spans="1:32" ht="15" customHeight="1" x14ac:dyDescent="0.25">
      <c r="A15" s="45"/>
      <c r="B15" s="55"/>
      <c r="C15" s="55"/>
      <c r="D15" s="60"/>
      <c r="E15" s="63"/>
      <c r="F15" s="12"/>
      <c r="G15" s="12"/>
      <c r="H15" s="12"/>
      <c r="I15" s="12"/>
      <c r="J15" s="18"/>
      <c r="AD15" s="101" t="s">
        <v>20</v>
      </c>
      <c r="AE15" s="101"/>
      <c r="AF15" s="2"/>
    </row>
    <row r="16" spans="1:32" x14ac:dyDescent="0.25">
      <c r="A16" s="45"/>
      <c r="B16" s="55"/>
      <c r="C16" s="55"/>
      <c r="D16" s="55"/>
      <c r="E16" s="12"/>
      <c r="F16" s="12"/>
      <c r="G16" s="12"/>
      <c r="H16" s="12"/>
      <c r="I16" s="12"/>
      <c r="J16" s="18"/>
      <c r="AD16" s="5">
        <v>50</v>
      </c>
      <c r="AE16" s="5">
        <v>0</v>
      </c>
      <c r="AF16" s="2"/>
    </row>
    <row r="17" spans="1:32" x14ac:dyDescent="0.25">
      <c r="A17" s="45"/>
      <c r="B17" s="55"/>
      <c r="C17" s="55"/>
      <c r="D17" s="55"/>
      <c r="E17" s="12"/>
      <c r="F17" s="12"/>
      <c r="G17" s="12"/>
      <c r="H17" s="12"/>
      <c r="I17" s="12"/>
      <c r="J17" s="18"/>
      <c r="AD17" s="5">
        <v>50</v>
      </c>
      <c r="AE17" s="5">
        <v>60</v>
      </c>
      <c r="AF17" s="2"/>
    </row>
    <row r="18" spans="1:32" x14ac:dyDescent="0.25">
      <c r="A18" s="45"/>
      <c r="B18" s="55"/>
      <c r="C18" s="55"/>
      <c r="D18" s="55"/>
      <c r="E18" s="12"/>
      <c r="F18" s="12"/>
      <c r="G18" s="12"/>
      <c r="H18" s="12"/>
      <c r="I18" s="12"/>
      <c r="J18" s="18"/>
      <c r="AD18" s="7"/>
      <c r="AE18" s="7"/>
      <c r="AF18" s="2"/>
    </row>
    <row r="19" spans="1:32" x14ac:dyDescent="0.25">
      <c r="A19" s="45"/>
      <c r="B19" s="55"/>
      <c r="C19" s="55"/>
      <c r="D19" s="55"/>
      <c r="E19" s="12"/>
      <c r="F19" s="12"/>
      <c r="G19" s="12"/>
      <c r="H19" s="12"/>
      <c r="I19" s="12"/>
      <c r="J19" s="18"/>
      <c r="AD19" s="101" t="s">
        <v>21</v>
      </c>
      <c r="AE19" s="101"/>
      <c r="AF19" s="2"/>
    </row>
    <row r="20" spans="1:32" x14ac:dyDescent="0.25">
      <c r="A20" s="45"/>
      <c r="B20" s="55"/>
      <c r="C20" s="55"/>
      <c r="D20" s="55"/>
      <c r="E20" s="12"/>
      <c r="F20" s="12"/>
      <c r="G20" s="12"/>
      <c r="H20" s="12"/>
      <c r="I20" s="12"/>
      <c r="J20" s="18"/>
      <c r="AD20" s="5">
        <v>7</v>
      </c>
      <c r="AE20" s="5">
        <v>0</v>
      </c>
      <c r="AF20" s="2"/>
    </row>
    <row r="21" spans="1:32" x14ac:dyDescent="0.25">
      <c r="A21" s="45"/>
      <c r="B21" s="55"/>
      <c r="C21" s="55"/>
      <c r="D21" s="55"/>
      <c r="E21" s="12"/>
      <c r="F21" s="12"/>
      <c r="G21" s="12"/>
      <c r="H21" s="12"/>
      <c r="I21" s="12"/>
      <c r="J21" s="18"/>
      <c r="AD21" s="5">
        <v>7</v>
      </c>
      <c r="AE21" s="5">
        <v>29</v>
      </c>
      <c r="AF21" s="2"/>
    </row>
    <row r="22" spans="1:32" x14ac:dyDescent="0.25">
      <c r="A22" s="45"/>
      <c r="B22" s="55"/>
      <c r="C22" s="55"/>
      <c r="D22" s="55"/>
      <c r="E22" s="12"/>
      <c r="F22" s="12"/>
      <c r="G22" s="12"/>
      <c r="H22" s="12"/>
      <c r="I22" s="12"/>
      <c r="J22" s="18"/>
      <c r="AD22" s="5"/>
      <c r="AE22" s="5"/>
      <c r="AF22" s="2"/>
    </row>
    <row r="23" spans="1:32" x14ac:dyDescent="0.25">
      <c r="A23" s="45"/>
      <c r="B23" s="55"/>
      <c r="C23" s="55"/>
      <c r="D23" s="55"/>
      <c r="E23" s="12"/>
      <c r="F23" s="12"/>
      <c r="G23" s="12"/>
      <c r="H23" s="12"/>
      <c r="I23" s="12"/>
      <c r="J23" s="18"/>
      <c r="AD23" s="7"/>
      <c r="AE23" s="7"/>
      <c r="AF23" s="2"/>
    </row>
    <row r="24" spans="1:32" x14ac:dyDescent="0.25">
      <c r="A24" s="45"/>
      <c r="B24" s="12"/>
      <c r="C24" s="12"/>
      <c r="D24" s="12"/>
      <c r="E24" s="12"/>
      <c r="F24" s="12"/>
      <c r="G24" s="12"/>
      <c r="H24" s="12"/>
      <c r="I24" s="12"/>
      <c r="J24" s="18"/>
      <c r="AD24" s="5"/>
      <c r="AE24" s="5"/>
      <c r="AF24" s="2"/>
    </row>
    <row r="25" spans="1:32" x14ac:dyDescent="0.25">
      <c r="A25" s="45"/>
      <c r="B25" s="12"/>
      <c r="C25" s="12"/>
      <c r="D25" s="12"/>
      <c r="E25" s="12"/>
      <c r="F25" s="12"/>
      <c r="G25" s="12"/>
      <c r="H25" s="12"/>
      <c r="I25" s="12"/>
      <c r="J25" s="18"/>
      <c r="AD25" s="100" t="s">
        <v>22</v>
      </c>
      <c r="AE25" s="100"/>
      <c r="AF25" s="2"/>
    </row>
    <row r="26" spans="1:32" x14ac:dyDescent="0.25">
      <c r="A26" s="45"/>
      <c r="B26" s="12"/>
      <c r="C26" s="12"/>
      <c r="D26" s="12"/>
      <c r="E26" s="12"/>
      <c r="F26" s="12"/>
      <c r="G26" s="12"/>
      <c r="H26" s="12"/>
      <c r="I26" s="12"/>
      <c r="J26" s="18"/>
      <c r="AD26" s="5">
        <v>4</v>
      </c>
      <c r="AE26" s="5">
        <v>0</v>
      </c>
      <c r="AF26" s="2"/>
    </row>
    <row r="27" spans="1:32" x14ac:dyDescent="0.25">
      <c r="A27" s="45"/>
      <c r="B27" s="12"/>
      <c r="C27" s="12"/>
      <c r="D27" s="12"/>
      <c r="E27" s="12"/>
      <c r="F27" s="12"/>
      <c r="G27" s="12"/>
      <c r="H27" s="12"/>
      <c r="I27" s="12"/>
      <c r="J27" s="18"/>
      <c r="AD27" s="5">
        <v>4</v>
      </c>
      <c r="AE27" s="5">
        <v>26</v>
      </c>
      <c r="AF27" s="2"/>
    </row>
    <row r="28" spans="1:32" x14ac:dyDescent="0.25">
      <c r="A28" s="45"/>
      <c r="B28" s="12"/>
      <c r="C28" s="12"/>
      <c r="D28" s="12"/>
      <c r="E28" s="12"/>
      <c r="F28" s="12"/>
      <c r="G28" s="12"/>
      <c r="H28" s="12"/>
      <c r="I28" s="12"/>
      <c r="J28" s="18"/>
      <c r="AD28" s="7"/>
      <c r="AE28" s="7"/>
      <c r="AF28" s="2"/>
    </row>
    <row r="29" spans="1:32" x14ac:dyDescent="0.25">
      <c r="A29" s="45"/>
      <c r="B29" s="12"/>
      <c r="C29" s="12"/>
      <c r="D29" s="12"/>
      <c r="E29" s="12"/>
      <c r="F29" s="12"/>
      <c r="G29" s="12"/>
      <c r="H29" s="12"/>
      <c r="I29" s="12"/>
      <c r="J29" s="18"/>
      <c r="AD29" s="2"/>
      <c r="AE29" s="2"/>
      <c r="AF29" s="2"/>
    </row>
    <row r="30" spans="1:32" ht="18" x14ac:dyDescent="0.25">
      <c r="A30" s="64" t="s">
        <v>27</v>
      </c>
      <c r="B30" s="65">
        <f>(N13*LN(25))+N14</f>
        <v>24.442885338292413</v>
      </c>
      <c r="C30" s="12"/>
      <c r="D30" s="12"/>
      <c r="E30" s="12"/>
      <c r="F30" s="98" t="s">
        <v>29</v>
      </c>
      <c r="G30" s="98"/>
      <c r="H30" s="98"/>
      <c r="I30" s="12"/>
      <c r="J30" s="18"/>
    </row>
    <row r="31" spans="1:32" x14ac:dyDescent="0.25">
      <c r="A31" s="66" t="s">
        <v>28</v>
      </c>
      <c r="B31" s="65">
        <f>G45</f>
        <v>22.222222222222182</v>
      </c>
      <c r="C31" s="12"/>
      <c r="D31" s="12"/>
      <c r="E31" s="12"/>
      <c r="F31" s="70" t="s">
        <v>69</v>
      </c>
      <c r="G31" s="99"/>
      <c r="H31" s="99"/>
      <c r="I31" s="12"/>
      <c r="J31" s="18"/>
    </row>
    <row r="32" spans="1:32" x14ac:dyDescent="0.25">
      <c r="A32" s="66" t="s">
        <v>23</v>
      </c>
      <c r="B32" s="65">
        <f>B30-B31</f>
        <v>2.2206631160702308</v>
      </c>
      <c r="C32" s="12"/>
      <c r="D32" s="12"/>
      <c r="E32" s="12"/>
      <c r="F32" s="99"/>
      <c r="G32" s="99"/>
      <c r="H32" s="99"/>
      <c r="I32" s="12"/>
      <c r="J32" s="18"/>
    </row>
    <row r="33" spans="1:10" x14ac:dyDescent="0.25">
      <c r="A33" s="45"/>
      <c r="B33" s="12"/>
      <c r="C33" s="12"/>
      <c r="D33" s="12"/>
      <c r="E33" s="12"/>
      <c r="F33" s="12"/>
      <c r="G33" s="12"/>
      <c r="H33" s="12"/>
      <c r="I33" s="12"/>
      <c r="J33" s="18"/>
    </row>
    <row r="34" spans="1:10" x14ac:dyDescent="0.25">
      <c r="A34" s="72" t="s">
        <v>65</v>
      </c>
      <c r="B34" s="74"/>
      <c r="C34" s="74"/>
      <c r="D34" s="74"/>
      <c r="E34" s="74"/>
      <c r="F34" s="74"/>
      <c r="G34" s="74"/>
      <c r="H34" s="74"/>
      <c r="I34" s="12"/>
      <c r="J34" s="18"/>
    </row>
    <row r="35" spans="1:10" ht="21.95" customHeight="1" x14ac:dyDescent="0.25">
      <c r="A35" s="88" t="s">
        <v>7</v>
      </c>
      <c r="B35" s="87" t="s">
        <v>11</v>
      </c>
      <c r="C35" s="87" t="s">
        <v>24</v>
      </c>
      <c r="D35" s="81" t="s">
        <v>8</v>
      </c>
      <c r="E35" s="87" t="s">
        <v>9</v>
      </c>
      <c r="F35" s="87" t="s">
        <v>12</v>
      </c>
      <c r="G35" s="87" t="s">
        <v>13</v>
      </c>
      <c r="H35" s="81" t="s">
        <v>14</v>
      </c>
      <c r="I35" s="12"/>
      <c r="J35" s="18"/>
    </row>
    <row r="36" spans="1:10" ht="21.95" customHeight="1" x14ac:dyDescent="0.25">
      <c r="A36" s="88"/>
      <c r="B36" s="87"/>
      <c r="C36" s="87"/>
      <c r="D36" s="82"/>
      <c r="E36" s="87"/>
      <c r="F36" s="87"/>
      <c r="G36" s="87"/>
      <c r="H36" s="82"/>
      <c r="I36" s="12"/>
      <c r="J36" s="18"/>
    </row>
    <row r="37" spans="1:10" x14ac:dyDescent="0.25">
      <c r="A37" s="67">
        <v>30</v>
      </c>
      <c r="B37" s="57">
        <v>1</v>
      </c>
      <c r="C37" s="58">
        <v>8.3979999999999997</v>
      </c>
      <c r="D37" s="58">
        <v>11.151999999999999</v>
      </c>
      <c r="E37" s="58">
        <v>10.689</v>
      </c>
      <c r="F37" s="57">
        <f>D37-E37</f>
        <v>0.46299999999999919</v>
      </c>
      <c r="G37" s="58">
        <f>E37-C37</f>
        <v>2.2910000000000004</v>
      </c>
      <c r="H37" s="59">
        <f>(F37/G37)*100</f>
        <v>20.209515495416809</v>
      </c>
      <c r="I37" s="12"/>
      <c r="J37" s="18"/>
    </row>
    <row r="38" spans="1:10" x14ac:dyDescent="0.25">
      <c r="A38" s="67">
        <v>28</v>
      </c>
      <c r="B38" s="57">
        <v>2</v>
      </c>
      <c r="C38" s="58">
        <v>10.44</v>
      </c>
      <c r="D38" s="58">
        <v>13.166</v>
      </c>
      <c r="E38" s="58">
        <v>12.651999999999999</v>
      </c>
      <c r="F38" s="58">
        <f t="shared" ref="F38:F40" si="0">D38-E38</f>
        <v>0.51400000000000112</v>
      </c>
      <c r="G38" s="58">
        <f t="shared" ref="G38:G40" si="1">E38-C38</f>
        <v>2.2119999999999997</v>
      </c>
      <c r="H38" s="59">
        <f t="shared" ref="H38:H40" si="2">(F38/G38)*100</f>
        <v>23.236889692585947</v>
      </c>
      <c r="I38" s="12"/>
      <c r="J38" s="18"/>
    </row>
    <row r="39" spans="1:10" x14ac:dyDescent="0.25">
      <c r="A39" s="67">
        <v>23</v>
      </c>
      <c r="B39" s="57">
        <v>3</v>
      </c>
      <c r="C39" s="58">
        <v>7.1029999999999998</v>
      </c>
      <c r="D39" s="58">
        <v>10.019</v>
      </c>
      <c r="E39" s="58">
        <v>9.4209999999999994</v>
      </c>
      <c r="F39" s="57">
        <f t="shared" si="0"/>
        <v>0.59800000000000075</v>
      </c>
      <c r="G39" s="58">
        <f t="shared" si="1"/>
        <v>2.3179999999999996</v>
      </c>
      <c r="H39" s="59">
        <f t="shared" si="2"/>
        <v>25.798101811906854</v>
      </c>
      <c r="I39" s="12"/>
      <c r="J39" s="18"/>
    </row>
    <row r="40" spans="1:10" x14ac:dyDescent="0.25">
      <c r="A40" s="67">
        <v>18</v>
      </c>
      <c r="B40" s="57">
        <v>4</v>
      </c>
      <c r="C40" s="58">
        <v>8.27</v>
      </c>
      <c r="D40" s="58">
        <v>11.401</v>
      </c>
      <c r="E40" s="58">
        <v>10.664</v>
      </c>
      <c r="F40" s="57">
        <f t="shared" si="0"/>
        <v>0.7370000000000001</v>
      </c>
      <c r="G40" s="58">
        <f t="shared" si="1"/>
        <v>2.3940000000000001</v>
      </c>
      <c r="H40" s="59">
        <f t="shared" si="2"/>
        <v>30.78529657477026</v>
      </c>
      <c r="I40" s="12"/>
      <c r="J40" s="18"/>
    </row>
    <row r="41" spans="1:10" x14ac:dyDescent="0.25">
      <c r="A41" s="68"/>
      <c r="B41" s="60"/>
      <c r="C41" s="60"/>
      <c r="D41" s="61"/>
      <c r="E41" s="61"/>
      <c r="F41" s="61"/>
      <c r="G41" s="60"/>
      <c r="H41" s="61"/>
      <c r="I41" s="12"/>
      <c r="J41" s="18"/>
    </row>
    <row r="42" spans="1:10" x14ac:dyDescent="0.25">
      <c r="A42" s="72" t="s">
        <v>66</v>
      </c>
      <c r="B42" s="74"/>
      <c r="C42" s="74"/>
      <c r="D42" s="74"/>
      <c r="E42" s="74"/>
      <c r="F42" s="74"/>
      <c r="G42" s="74"/>
      <c r="H42" s="17"/>
      <c r="I42" s="12"/>
      <c r="J42" s="18"/>
    </row>
    <row r="43" spans="1:10" ht="21.95" customHeight="1" x14ac:dyDescent="0.25">
      <c r="A43" s="85" t="s">
        <v>11</v>
      </c>
      <c r="B43" s="81" t="s">
        <v>10</v>
      </c>
      <c r="C43" s="81" t="s">
        <v>8</v>
      </c>
      <c r="D43" s="81" t="s">
        <v>9</v>
      </c>
      <c r="E43" s="87" t="s">
        <v>12</v>
      </c>
      <c r="F43" s="87" t="s">
        <v>13</v>
      </c>
      <c r="G43" s="81" t="s">
        <v>14</v>
      </c>
      <c r="H43" s="12"/>
      <c r="I43" s="12"/>
      <c r="J43" s="18"/>
    </row>
    <row r="44" spans="1:10" ht="21.95" customHeight="1" x14ac:dyDescent="0.25">
      <c r="A44" s="86"/>
      <c r="B44" s="82"/>
      <c r="C44" s="82"/>
      <c r="D44" s="82"/>
      <c r="E44" s="87"/>
      <c r="F44" s="87"/>
      <c r="G44" s="82"/>
      <c r="H44" s="12"/>
      <c r="I44" s="12"/>
      <c r="J44" s="18"/>
    </row>
    <row r="45" spans="1:10" x14ac:dyDescent="0.25">
      <c r="A45" s="69">
        <v>1</v>
      </c>
      <c r="B45" s="62">
        <v>8.84</v>
      </c>
      <c r="C45" s="62">
        <v>9.423</v>
      </c>
      <c r="D45" s="62">
        <v>9.3170000000000002</v>
      </c>
      <c r="E45" s="62">
        <f>C45-D45</f>
        <v>0.10599999999999987</v>
      </c>
      <c r="F45" s="62">
        <f>D45-B45</f>
        <v>0.47700000000000031</v>
      </c>
      <c r="G45" s="23">
        <f>(E45/F45)*100</f>
        <v>22.222222222222182</v>
      </c>
      <c r="H45" s="12"/>
      <c r="I45" s="12"/>
      <c r="J45" s="18"/>
    </row>
    <row r="46" spans="1:10" x14ac:dyDescent="0.25">
      <c r="A46" s="45"/>
      <c r="B46" s="17"/>
      <c r="C46" s="17"/>
      <c r="D46" s="17"/>
      <c r="E46" s="17"/>
      <c r="F46" s="17"/>
      <c r="G46" s="17"/>
      <c r="H46" s="17"/>
      <c r="I46" s="12"/>
      <c r="J46" s="18"/>
    </row>
    <row r="47" spans="1:10" ht="15.75" thickBot="1" x14ac:dyDescent="0.3">
      <c r="A47" s="49"/>
      <c r="B47" s="21"/>
      <c r="C47" s="21"/>
      <c r="D47" s="21"/>
      <c r="E47" s="21"/>
      <c r="F47" s="21"/>
      <c r="G47" s="21"/>
      <c r="H47" s="21"/>
      <c r="I47" s="21"/>
      <c r="J47" s="22"/>
    </row>
  </sheetData>
  <mergeCells count="30">
    <mergeCell ref="AD25:AE25"/>
    <mergeCell ref="AD19:AE19"/>
    <mergeCell ref="M12:N12"/>
    <mergeCell ref="AD11:AE11"/>
    <mergeCell ref="AD15:AE15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F30:H30"/>
    <mergeCell ref="F31:H32"/>
    <mergeCell ref="A34:H34"/>
    <mergeCell ref="B7:D7"/>
    <mergeCell ref="B8:D8"/>
    <mergeCell ref="B11:D11"/>
    <mergeCell ref="G8:I8"/>
    <mergeCell ref="G7:I7"/>
    <mergeCell ref="G9:I9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Usuario de Windows</cp:lastModifiedBy>
  <cp:lastPrinted>2017-12-29T00:26:15Z</cp:lastPrinted>
  <dcterms:created xsi:type="dcterms:W3CDTF">2017-11-30T15:56:40Z</dcterms:created>
  <dcterms:modified xsi:type="dcterms:W3CDTF">2017-12-29T00:26:16Z</dcterms:modified>
</cp:coreProperties>
</file>