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<sst xmlns="http://schemas.openxmlformats.org/spreadsheetml/2006/main" count="97" uniqueCount="71">
  <si>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</si>
  <si>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</si>
  <si>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</si>
  <si>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</si>
  <si>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</si>
  <si>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</si>
  <si>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</si>
  <si>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</si>
  <si>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</si>
  <si>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</si>
  <si>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</si>
  <si>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</si>
  <si>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</si>
  <si>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</si>
  <si>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</si>
  <si>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</si>
  <si>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</si>
  <si>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</si>
  <si>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</si>
  <si>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</si>
  <si>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</si>
  <si>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</si>
  <si>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</si>
  <si>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</si>
  <si>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</si>
  <si>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</si>
  <si>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</si>
  <si>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</si>
  <si>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</si>
  <si>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</si>
  <si>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</si>
  <si>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</si>
  <si>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</si>
  <si>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</si>
  <si>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</si>
  <si>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</si>
  <si>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</si>
  <si>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</si>
  <si>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</si>
  <si>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</si>
  <si>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</si>
  <si>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</si>
  <si>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</si>
  <si>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</si>
  <si>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</si>
  <si>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</si>
  <si>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</si>
  <si>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</si>
  <si>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</si>
  <si>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</si>
  <si>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</si>
  <si>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</si>
  <si>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</si>
  <si>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</si>
  <si>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</si>
  <si>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</si>
  <si>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</si>
  <si>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</si>
  <si>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</si>
  <si>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</si>
  <si>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</si>
  <si>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</si>
  <si>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</si>
  <si>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</si>
  <si>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</si>
  <si>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</si>
  <si>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</si>
  <si>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</si>
  <si>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PSV ENTRONQUE MOLINITO  29+139.70</t>
  </si>
  <si>
    <t>SM - ARENA LIMOSA</t>
  </si>
  <si>
    <t>18.40 - 18.70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</si>
</sst>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93.256391330604572</c:v>
                </c:pt>
                <c:pt idx="8">
                  <c:v>88.220546198751919</c:v>
                </c:pt>
                <c:pt idx="9">
                  <c:v>77.589317587063007</c:v>
                </c:pt>
                <c:pt idx="10">
                  <c:v>51.104502449171306</c:v>
                </c:pt>
                <c:pt idx="11">
                  <c:v>32.266711400389184</c:v>
                </c:pt>
                <c:pt idx="12">
                  <c:v>19.583842179426966</c:v>
                </c:pt>
                <c:pt idx="13">
                  <c:v>14.734509830235524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1D-40D7-8EF4-24745045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764608"/>
        <c:axId val="281766912"/>
      </c:scatterChart>
      <c:valAx>
        <c:axId val="281764608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81766912"/>
        <c:crosses val="autoZero"/>
        <c:crossBetween val="midCat"/>
        <c:minorUnit val="10"/>
      </c:valAx>
      <c:valAx>
        <c:axId val="28176691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8176460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33</c:v>
                </c:pt>
                <c:pt idx="1">
                  <c:v>28</c:v>
                </c:pt>
                <c:pt idx="2">
                  <c:v>22</c:v>
                </c:pt>
                <c:pt idx="3">
                  <c:v>17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23.792800702370485</c:v>
                </c:pt>
                <c:pt idx="1">
                  <c:v>23.996308260267636</c:v>
                </c:pt>
                <c:pt idx="2">
                  <c:v>26.224398931433594</c:v>
                </c:pt>
                <c:pt idx="3">
                  <c:v>29.171944268524395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D1-40A3-8F32-1F5DF185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809664"/>
        <c:axId val="281811584"/>
      </c:scatterChart>
      <c:valAx>
        <c:axId val="28180966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81811584"/>
        <c:crosses val="autoZero"/>
        <c:crossBetween val="midCat"/>
      </c:valAx>
      <c:valAx>
        <c:axId val="281811584"/>
        <c:scaling>
          <c:orientation val="minMax"/>
          <c:max val="30"/>
          <c:min val="23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8180966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A-49C9-8766-664085C009D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AA-49C9-8766-664085C009D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AA-49C9-8766-664085C009D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AA-49C9-8766-664085C009D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25.538971175485408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1.9787617514017661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AA-49C9-8766-664085C0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480192"/>
        <c:axId val="281482752"/>
      </c:scatterChart>
      <c:valAx>
        <c:axId val="28148019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1482752"/>
        <c:crosses val="autoZero"/>
        <c:crossBetween val="midCat"/>
        <c:majorUnit val="10"/>
        <c:minorUnit val="10"/>
      </c:valAx>
      <c:valAx>
        <c:axId val="281482752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148019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582083</xdr:colOff>
      <xdr:row>14</xdr:row>
      <xdr:rowOff>148166</xdr:rowOff>
    </xdr:from>
    <xdr:to>
      <xdr:col>1</xdr:col>
      <xdr:colOff>592667</xdr:colOff>
      <xdr:row>24</xdr:row>
      <xdr:rowOff>0</xdr:rowOff>
    </xdr:to>
    <xdr:cxnSp macro="">
      <xdr:nvCxnSpPr>
        <xdr:cNvPr id="16" name="15 Conector recto"/>
        <xdr:cNvCxnSpPr/>
      </xdr:nvCxnSpPr>
      <xdr:spPr>
        <a:xfrm flipV="1">
          <a:off x="1555750" y="2825749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topLeftCell="A16" zoomScale="60" zoomScaleNormal="90" workbookViewId="0">
      <selection activeCell="F60" sqref="F59:F6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570312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79" t="s">
        <v>68</v>
      </c>
      <c r="C7" s="79"/>
      <c r="D7" s="79"/>
      <c r="E7" s="79"/>
      <c r="F7" s="9"/>
      <c r="G7" s="10" t="s">
        <v>25</v>
      </c>
      <c r="H7" s="70" t="s">
        <v>53</v>
      </c>
      <c r="I7" s="70"/>
      <c r="J7" s="71"/>
      <c r="K7" s="18"/>
    </row>
    <row r="8" spans="1:11" x14ac:dyDescent="0.25">
      <c r="A8" s="11" t="s">
        <v>1</v>
      </c>
      <c r="B8" s="72"/>
      <c r="C8" s="72"/>
      <c r="D8" s="72"/>
      <c r="E8" s="12"/>
      <c r="F8" s="12"/>
      <c r="G8" s="13" t="s">
        <v>5</v>
      </c>
      <c r="H8" s="73">
        <v>43070</v>
      </c>
      <c r="I8" s="74"/>
      <c r="J8" s="75"/>
      <c r="K8" s="18"/>
    </row>
    <row r="9" spans="1:11" x14ac:dyDescent="0.25">
      <c r="A9" s="11" t="s">
        <v>67</v>
      </c>
      <c r="B9" s="14">
        <v>1</v>
      </c>
      <c r="C9" s="13" t="s">
        <v>2</v>
      </c>
      <c r="D9" s="14">
        <v>30</v>
      </c>
      <c r="E9" s="12"/>
      <c r="F9" s="12"/>
      <c r="G9" s="13" t="s">
        <v>6</v>
      </c>
      <c r="H9" s="77" t="s">
        <v>17</v>
      </c>
      <c r="I9" s="77"/>
      <c r="J9" s="78"/>
      <c r="K9" s="18"/>
    </row>
    <row r="10" spans="1:11" x14ac:dyDescent="0.25">
      <c r="A10" s="11" t="s">
        <v>3</v>
      </c>
      <c r="B10" s="15">
        <v>11</v>
      </c>
      <c r="C10" s="13" t="s">
        <v>4</v>
      </c>
      <c r="D10" s="16" t="s">
        <v>70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76"/>
      <c r="C11" s="76"/>
      <c r="D11" s="76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8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8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8"/>
    </row>
    <row r="17" spans="1:16" x14ac:dyDescent="0.25">
      <c r="A17" s="46">
        <v>1</v>
      </c>
      <c r="B17" s="23">
        <v>83.44</v>
      </c>
      <c r="C17" s="23">
        <v>443.8</v>
      </c>
      <c r="D17" s="23">
        <v>381.5</v>
      </c>
      <c r="E17" s="23">
        <f>C17-D17</f>
        <v>62.300000000000011</v>
      </c>
      <c r="F17" s="23">
        <f>D17-B17</f>
        <v>298.06</v>
      </c>
      <c r="G17" s="23">
        <f>(E17/F17)*100</f>
        <v>20.901831845937064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8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8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20.100000000000001</v>
      </c>
      <c r="D31" s="26">
        <f t="shared" ref="D31" si="3">(C31*100)/$F$17</f>
        <v>6.7436086693954245</v>
      </c>
      <c r="E31" s="26">
        <f>E30+D31</f>
        <v>6.7436086693954245</v>
      </c>
      <c r="F31" s="26">
        <f>100-E31</f>
        <v>93.256391330604572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2.7</v>
      </c>
      <c r="D32" s="38">
        <f>(C32*$F$31)/$C$39</f>
        <v>5.0358451318526471</v>
      </c>
      <c r="E32" s="26">
        <f>D32</f>
        <v>5.0358451318526471</v>
      </c>
      <c r="F32" s="26">
        <f>$F$31-E32</f>
        <v>88.220546198751919</v>
      </c>
      <c r="G32" s="12"/>
      <c r="H32" s="92" t="s">
        <v>54</v>
      </c>
      <c r="I32" s="93"/>
      <c r="J32" s="94"/>
      <c r="K32" s="18"/>
    </row>
    <row r="33" spans="1:11" x14ac:dyDescent="0.25">
      <c r="A33" s="47" t="s">
        <v>35</v>
      </c>
      <c r="B33" s="24">
        <v>0.85</v>
      </c>
      <c r="C33" s="38">
        <v>5.7</v>
      </c>
      <c r="D33" s="38">
        <f t="shared" ref="D33:D38" si="4">(C33*$F$31)/$C$39</f>
        <v>10.63122861168892</v>
      </c>
      <c r="E33" s="26">
        <f t="shared" ref="E33:E38" si="5">E32+D33</f>
        <v>15.667073743541568</v>
      </c>
      <c r="F33" s="26">
        <f t="shared" ref="F33:F38" si="6">$F$31-E33</f>
        <v>77.589317587063007</v>
      </c>
      <c r="G33" s="12"/>
      <c r="H33" s="95"/>
      <c r="I33" s="96"/>
      <c r="J33" s="97"/>
      <c r="K33" s="18"/>
    </row>
    <row r="34" spans="1:11" x14ac:dyDescent="0.25">
      <c r="A34" s="47" t="s">
        <v>36</v>
      </c>
      <c r="B34" s="24">
        <v>0.42499999999999999</v>
      </c>
      <c r="C34" s="38">
        <v>14.2</v>
      </c>
      <c r="D34" s="38">
        <f t="shared" si="4"/>
        <v>26.484815137891697</v>
      </c>
      <c r="E34" s="26">
        <f t="shared" si="5"/>
        <v>42.151888881433266</v>
      </c>
      <c r="F34" s="26">
        <f t="shared" si="6"/>
        <v>51.104502449171306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10.1</v>
      </c>
      <c r="D35" s="38">
        <f t="shared" si="4"/>
        <v>18.837791048782123</v>
      </c>
      <c r="E35" s="26">
        <f t="shared" si="5"/>
        <v>60.989679930215388</v>
      </c>
      <c r="F35" s="26">
        <f t="shared" si="6"/>
        <v>32.266711400389184</v>
      </c>
      <c r="G35" s="12"/>
      <c r="H35" s="30" t="s">
        <v>55</v>
      </c>
      <c r="I35" s="39">
        <f>E31</f>
        <v>6.7436086693954245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6.8</v>
      </c>
      <c r="D36" s="38">
        <f t="shared" si="4"/>
        <v>12.682869220962221</v>
      </c>
      <c r="E36" s="26">
        <f t="shared" si="5"/>
        <v>73.672549151177606</v>
      </c>
      <c r="F36" s="26">
        <f t="shared" si="6"/>
        <v>19.583842179426966</v>
      </c>
      <c r="G36" s="12"/>
      <c r="H36" s="30" t="s">
        <v>56</v>
      </c>
      <c r="I36" s="39">
        <f>100-I35-I37</f>
        <v>78.521881500369048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2.6</v>
      </c>
      <c r="D37" s="38">
        <f t="shared" si="4"/>
        <v>4.849332349191438</v>
      </c>
      <c r="E37" s="26">
        <f t="shared" si="5"/>
        <v>78.521881500369048</v>
      </c>
      <c r="F37" s="26">
        <f t="shared" si="6"/>
        <v>14.734509830235524</v>
      </c>
      <c r="G37" s="12"/>
      <c r="H37" s="30" t="s">
        <v>57</v>
      </c>
      <c r="I37" s="39">
        <f>D38</f>
        <v>14.73450983023552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7.8999999999999986</v>
      </c>
      <c r="D38" s="38">
        <f t="shared" si="4"/>
        <v>14.73450983023552</v>
      </c>
      <c r="E38" s="26">
        <f t="shared" si="5"/>
        <v>93.256391330604572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0" t="s">
        <v>42</v>
      </c>
      <c r="B39" s="81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E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topLeftCell="A19" zoomScale="60" zoomScaleNormal="90" workbookViewId="0">
      <selection activeCell="D29" sqref="D29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4257812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79" t="str">
        <f>GRANULOMETRÍA!B7</f>
        <v>PSV ENTRONQUE MOLINITO  29+139.70</v>
      </c>
      <c r="C7" s="79"/>
      <c r="D7" s="79"/>
      <c r="E7" s="50"/>
      <c r="F7" s="10" t="s">
        <v>25</v>
      </c>
      <c r="G7" s="70" t="s">
        <v>26</v>
      </c>
      <c r="H7" s="70"/>
      <c r="I7" s="71"/>
      <c r="J7" s="18"/>
      <c r="L7" s="2"/>
      <c r="M7" s="2"/>
      <c r="N7" s="2"/>
      <c r="AF7" s="2"/>
    </row>
    <row r="8" spans="1:32" x14ac:dyDescent="0.25">
      <c r="A8" s="11" t="s">
        <v>1</v>
      </c>
      <c r="B8" s="72">
        <f>GRANULOMETRÍA!B8</f>
        <v>0</v>
      </c>
      <c r="C8" s="72"/>
      <c r="D8" s="72"/>
      <c r="E8" s="17"/>
      <c r="F8" s="13" t="s">
        <v>5</v>
      </c>
      <c r="G8" s="73">
        <f>GRANULOMETRÍA!H8</f>
        <v>43070</v>
      </c>
      <c r="H8" s="74"/>
      <c r="I8" s="75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1</v>
      </c>
      <c r="C9" s="51" t="s">
        <v>2</v>
      </c>
      <c r="D9" s="14">
        <f>GRANULOMETRÍA!D9</f>
        <v>30</v>
      </c>
      <c r="E9" s="17"/>
      <c r="F9" s="13" t="s">
        <v>6</v>
      </c>
      <c r="G9" s="77" t="str">
        <f>GRANULOMETRÍA!H9</f>
        <v>ALH</v>
      </c>
      <c r="H9" s="77"/>
      <c r="I9" s="78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11</v>
      </c>
      <c r="C10" s="51" t="s">
        <v>4</v>
      </c>
      <c r="D10" s="52" t="str">
        <f>GRANULOMETRÍA!D10</f>
        <v>18.40 - 18.70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76"/>
      <c r="C11" s="76"/>
      <c r="D11" s="76"/>
      <c r="E11" s="20"/>
      <c r="F11" s="21"/>
      <c r="G11" s="21"/>
      <c r="H11" s="20"/>
      <c r="I11" s="54"/>
      <c r="J11" s="53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-8.4250000000000007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52.658000000000001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99" t="s">
        <v>20</v>
      </c>
      <c r="AE15" s="99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99" t="s">
        <v>21</v>
      </c>
      <c r="AE19" s="99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98" t="s">
        <v>22</v>
      </c>
      <c r="AE25" s="98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25.538971175485408</v>
      </c>
      <c r="C30" s="12"/>
      <c r="D30" s="12"/>
      <c r="E30" s="12"/>
      <c r="F30" s="101" t="s">
        <v>29</v>
      </c>
      <c r="G30" s="101"/>
      <c r="H30" s="101"/>
      <c r="I30" s="12"/>
      <c r="J30" s="18"/>
    </row>
    <row r="31" spans="1:32" x14ac:dyDescent="0.25">
      <c r="A31" s="66" t="s">
        <v>28</v>
      </c>
      <c r="B31" s="65">
        <f>G45</f>
        <v>23.560209424083641</v>
      </c>
      <c r="C31" s="12"/>
      <c r="D31" s="12"/>
      <c r="E31" s="12"/>
      <c r="F31" s="88" t="s">
        <v>69</v>
      </c>
      <c r="G31" s="102"/>
      <c r="H31" s="102"/>
      <c r="I31" s="12"/>
      <c r="J31" s="18"/>
    </row>
    <row r="32" spans="1:32" x14ac:dyDescent="0.25">
      <c r="A32" s="66" t="s">
        <v>23</v>
      </c>
      <c r="B32" s="65">
        <f>B30-B31</f>
        <v>1.9787617514017661</v>
      </c>
      <c r="C32" s="12"/>
      <c r="D32" s="12"/>
      <c r="E32" s="12"/>
      <c r="F32" s="102"/>
      <c r="G32" s="102"/>
      <c r="H32" s="102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8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8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8"/>
    </row>
    <row r="37" spans="1:10" x14ac:dyDescent="0.25">
      <c r="A37" s="67">
        <v>33</v>
      </c>
      <c r="B37" s="57">
        <v>1</v>
      </c>
      <c r="C37" s="58">
        <v>12.654</v>
      </c>
      <c r="D37" s="58">
        <v>15.474</v>
      </c>
      <c r="E37" s="58">
        <v>14.932</v>
      </c>
      <c r="F37" s="57">
        <f>D37-E37</f>
        <v>0.54199999999999982</v>
      </c>
      <c r="G37" s="58">
        <f>E37-C37</f>
        <v>2.2780000000000005</v>
      </c>
      <c r="H37" s="59">
        <f>(F37/G37)*100</f>
        <v>23.792800702370485</v>
      </c>
      <c r="I37" s="12"/>
      <c r="J37" s="18"/>
    </row>
    <row r="38" spans="1:10" x14ac:dyDescent="0.25">
      <c r="A38" s="67">
        <v>28</v>
      </c>
      <c r="B38" s="57">
        <v>2</v>
      </c>
      <c r="C38" s="58">
        <v>13.345000000000001</v>
      </c>
      <c r="D38" s="58">
        <v>16.032</v>
      </c>
      <c r="E38" s="58">
        <v>15.512</v>
      </c>
      <c r="F38" s="58">
        <f t="shared" ref="F38:F40" si="0">D38-E38</f>
        <v>0.51999999999999957</v>
      </c>
      <c r="G38" s="58">
        <f t="shared" ref="G38:G40" si="1">E38-C38</f>
        <v>2.1669999999999998</v>
      </c>
      <c r="H38" s="59">
        <f t="shared" ref="H38:H40" si="2">(F38/G38)*100</f>
        <v>23.996308260267636</v>
      </c>
      <c r="I38" s="12"/>
      <c r="J38" s="18"/>
    </row>
    <row r="39" spans="1:10" x14ac:dyDescent="0.25">
      <c r="A39" s="67">
        <v>22</v>
      </c>
      <c r="B39" s="57">
        <v>3</v>
      </c>
      <c r="C39" s="58">
        <v>13.432</v>
      </c>
      <c r="D39" s="58">
        <v>16.266999999999999</v>
      </c>
      <c r="E39" s="58">
        <v>15.678000000000001</v>
      </c>
      <c r="F39" s="57">
        <f t="shared" si="0"/>
        <v>0.58899999999999864</v>
      </c>
      <c r="G39" s="58">
        <f t="shared" si="1"/>
        <v>2.2460000000000004</v>
      </c>
      <c r="H39" s="59">
        <f t="shared" si="2"/>
        <v>26.224398931433594</v>
      </c>
      <c r="I39" s="12"/>
      <c r="J39" s="18"/>
    </row>
    <row r="40" spans="1:10" x14ac:dyDescent="0.25">
      <c r="A40" s="67">
        <v>17</v>
      </c>
      <c r="B40" s="57">
        <v>4</v>
      </c>
      <c r="C40" s="58">
        <v>13.0296</v>
      </c>
      <c r="D40" s="58">
        <v>16.292999999999999</v>
      </c>
      <c r="E40" s="58">
        <v>15.555999999999999</v>
      </c>
      <c r="F40" s="57">
        <f t="shared" si="0"/>
        <v>0.7370000000000001</v>
      </c>
      <c r="G40" s="58">
        <f t="shared" si="1"/>
        <v>2.5263999999999989</v>
      </c>
      <c r="H40" s="59">
        <f t="shared" si="2"/>
        <v>29.171944268524395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7"/>
      <c r="I42" s="12"/>
      <c r="J42" s="18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8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8"/>
    </row>
    <row r="45" spans="1:10" x14ac:dyDescent="0.25">
      <c r="A45" s="69">
        <v>1</v>
      </c>
      <c r="B45" s="62">
        <v>11.59</v>
      </c>
      <c r="C45" s="62">
        <v>11.826000000000001</v>
      </c>
      <c r="D45" s="62">
        <v>11.781000000000001</v>
      </c>
      <c r="E45" s="62">
        <f>C45-D45</f>
        <v>4.4999999999999929E-2</v>
      </c>
      <c r="F45" s="62">
        <f>D45-B45</f>
        <v>0.19100000000000072</v>
      </c>
      <c r="G45" s="23">
        <f>(E45/F45)*100</f>
        <v>23.560209424083641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7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2017-12-29T00:22:59Z</cp:lastPrinted>
  <dcterms:created xsi:type="dcterms:W3CDTF">2017-11-30T15:56:40Z</dcterms:created>
  <dcterms:modified xsi:type="dcterms:W3CDTF">2017-12-29T00:23:04Z</dcterms:modified>
</cp:coreProperties>
</file>