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e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<sst xmlns="http://schemas.openxmlformats.org/spreadsheetml/2006/main" count="98" uniqueCount="72">
  <si>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</si>
  <si>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</si>
  <si>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</si>
  <si>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</si>
  <si>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</si>
  <si>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</si>
  <si>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</si>
  <si>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</si>
  <si>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</si>
  <si>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</si>
  <si>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</si>
  <si>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</si>
  <si>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</si>
  <si>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</si>
  <si>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</si>
  <si>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</si>
  <si>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</si>
  <si>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</si>
  <si>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</si>
  <si>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</si>
  <si>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</si>
  <si>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</si>
  <si>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</si>
  <si>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</si>
  <si>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</si>
  <si>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</si>
  <si>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</si>
  <si>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</si>
  <si>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</si>
  <si>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</si>
  <si>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</si>
  <si>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</si>
  <si>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</si>
  <si>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</si>
  <si>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</si>
  <si>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</si>
  <si>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</si>
  <si>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</si>
  <si>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</si>
  <si>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</si>
  <si>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</si>
  <si>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</si>
  <si>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</si>
  <si>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</si>
  <si>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</si>
  <si>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</si>
  <si>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</si>
  <si>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</si>
  <si>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</si>
  <si>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</si>
  <si>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</si>
  <si>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</si>
  <si>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</si>
  <si>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</si>
  <si>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</si>
  <si>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</si>
  <si>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</si>
  <si>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</si>
  <si>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</si>
  <si>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</si>
  <si>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</si>
  <si>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</si>
  <si>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</si>
  <si>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</si>
  <si>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</si>
  <si>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</si>
  <si>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</si>
  <si>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</si>
  <si>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6.60 m-10.80 m</t>
  </si>
  <si>
    <t xml:space="preserve">PSV ENTRONQUE MOLINITO  </t>
  </si>
  <si>
    <t>km 29+139.70</t>
  </si>
  <si>
    <t xml:space="preserve">MH - LIMO ARENOSO DE ALTA PLASTICIDAD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</si>
</sst>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99.658119658119659</c:v>
                </c:pt>
                <c:pt idx="8">
                  <c:v>97.864273504273513</c:v>
                </c:pt>
                <c:pt idx="9">
                  <c:v>92.881367521367522</c:v>
                </c:pt>
                <c:pt idx="10">
                  <c:v>81.321025641025642</c:v>
                </c:pt>
                <c:pt idx="11">
                  <c:v>75.540854700854709</c:v>
                </c:pt>
                <c:pt idx="12">
                  <c:v>67.169572649572643</c:v>
                </c:pt>
                <c:pt idx="13">
                  <c:v>60.193504273504274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62E-4E60-AC99-13D378CF5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09168"/>
        <c:axId val="48528480"/>
      </c:scatterChart>
      <c:valAx>
        <c:axId val="193009168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8528480"/>
        <c:crosses val="autoZero"/>
        <c:crossBetween val="midCat"/>
        <c:minorUnit val="10"/>
      </c:valAx>
      <c:valAx>
        <c:axId val="4852848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300916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28</c:v>
                </c:pt>
                <c:pt idx="2">
                  <c:v>18</c:v>
                </c:pt>
                <c:pt idx="3">
                  <c:v>13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51.421983089930855</c:v>
                </c:pt>
                <c:pt idx="1">
                  <c:v>54.061826024442894</c:v>
                </c:pt>
                <c:pt idx="2">
                  <c:v>58.199664831218598</c:v>
                </c:pt>
                <c:pt idx="3">
                  <c:v>61.99731903485263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E0-4AB3-A084-6BD689DE5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48592"/>
        <c:axId val="376626080"/>
      </c:scatterChart>
      <c:valAx>
        <c:axId val="26124859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376626080"/>
        <c:crosses val="autoZero"/>
        <c:crossBetween val="midCat"/>
      </c:valAx>
      <c:valAx>
        <c:axId val="376626080"/>
        <c:scaling>
          <c:orientation val="minMax"/>
          <c:max val="63"/>
          <c:min val="5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6124859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0E-470C-B459-512C05A1D78E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0E-470C-B459-512C05A1D78E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D0E-470C-B459-512C05A1D78E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0E-470C-B459-512C05A1D78E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54.918028673910257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24.886582133029965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D0E-470C-B459-512C05A1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332320"/>
        <c:axId val="389332880"/>
      </c:scatterChart>
      <c:valAx>
        <c:axId val="3893323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9332880"/>
        <c:crosses val="autoZero"/>
        <c:crossBetween val="midCat"/>
        <c:majorUnit val="10"/>
        <c:minorUnit val="10"/>
      </c:valAx>
      <c:valAx>
        <c:axId val="38933288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93323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86897" y="2676086"/>
          <a:ext cx="3326279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702903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624417</xdr:colOff>
      <xdr:row>14</xdr:row>
      <xdr:rowOff>137584</xdr:rowOff>
    </xdr:from>
    <xdr:to>
      <xdr:col>1</xdr:col>
      <xdr:colOff>624418</xdr:colOff>
      <xdr:row>23</xdr:row>
      <xdr:rowOff>169336</xdr:rowOff>
    </xdr:to>
    <xdr:cxnSp macro="">
      <xdr:nvCxnSpPr>
        <xdr:cNvPr id="14" name="1 Conector recto"/>
        <xdr:cNvCxnSpPr/>
      </xdr:nvCxnSpPr>
      <xdr:spPr>
        <a:xfrm flipH="1" flipV="1">
          <a:off x="1598084" y="2815167"/>
          <a:ext cx="1" cy="174625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L7" sqref="L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3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79" t="s">
        <v>69</v>
      </c>
      <c r="C7" s="79"/>
      <c r="D7" s="79"/>
      <c r="E7" s="35"/>
      <c r="F7" s="35"/>
      <c r="G7" s="10" t="s">
        <v>25</v>
      </c>
      <c r="H7" s="70" t="s">
        <v>53</v>
      </c>
      <c r="I7" s="70"/>
      <c r="J7" s="71"/>
      <c r="K7" s="38"/>
    </row>
    <row r="8" spans="1:11" x14ac:dyDescent="0.25">
      <c r="A8" s="11" t="s">
        <v>1</v>
      </c>
      <c r="B8" s="72" t="s">
        <v>70</v>
      </c>
      <c r="C8" s="72"/>
      <c r="D8" s="72"/>
      <c r="E8" s="24"/>
      <c r="F8" s="24"/>
      <c r="G8" s="13" t="s">
        <v>5</v>
      </c>
      <c r="H8" s="73">
        <v>43080</v>
      </c>
      <c r="I8" s="74"/>
      <c r="J8" s="75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12</v>
      </c>
      <c r="E9" s="24"/>
      <c r="F9" s="24"/>
      <c r="G9" s="13" t="s">
        <v>6</v>
      </c>
      <c r="H9" s="77" t="s">
        <v>17</v>
      </c>
      <c r="I9" s="77"/>
      <c r="J9" s="78"/>
      <c r="K9" s="38"/>
    </row>
    <row r="10" spans="1:11" x14ac:dyDescent="0.25">
      <c r="A10" s="11" t="s">
        <v>3</v>
      </c>
      <c r="B10" s="16">
        <v>5</v>
      </c>
      <c r="C10" s="13" t="s">
        <v>4</v>
      </c>
      <c r="D10" s="48" t="s">
        <v>68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24"/>
      <c r="I14" s="24"/>
      <c r="J14" s="24"/>
      <c r="K14" s="3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24"/>
      <c r="I15" s="24"/>
      <c r="J15" s="24"/>
      <c r="K15" s="3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24"/>
      <c r="I16" s="24"/>
      <c r="J16" s="24"/>
      <c r="K16" s="38"/>
    </row>
    <row r="17" spans="1:16" x14ac:dyDescent="0.25">
      <c r="A17" s="68">
        <v>1</v>
      </c>
      <c r="B17" s="33">
        <v>80.599999999999994</v>
      </c>
      <c r="C17" s="33">
        <v>445</v>
      </c>
      <c r="D17" s="33">
        <v>373.1</v>
      </c>
      <c r="E17" s="33">
        <f>C17-D17</f>
        <v>71.899999999999977</v>
      </c>
      <c r="F17" s="33">
        <f>D17-B17</f>
        <v>292.5</v>
      </c>
      <c r="G17" s="33">
        <f>(E17/F17)*100</f>
        <v>24.581196581196572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24"/>
      <c r="H21" s="24"/>
      <c r="I21" s="24"/>
      <c r="J21" s="24"/>
      <c r="K21" s="3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24"/>
      <c r="H22" s="88" t="s">
        <v>58</v>
      </c>
      <c r="I22" s="88"/>
      <c r="J22" s="88"/>
      <c r="K22" s="3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24"/>
      <c r="H23" s="89"/>
      <c r="I23" s="89"/>
      <c r="J23" s="89"/>
      <c r="K23" s="38"/>
      <c r="P23" s="1">
        <v>3</v>
      </c>
    </row>
    <row r="24" spans="1:16" ht="15" customHeight="1" x14ac:dyDescent="0.25">
      <c r="A24" s="69" t="s">
        <v>44</v>
      </c>
      <c r="B24" s="50">
        <f>3*25.4</f>
        <v>76.199999999999989</v>
      </c>
      <c r="C24" s="51">
        <v>0</v>
      </c>
      <c r="D24" s="51">
        <f t="shared" ref="D24:D28" si="0">(C24*100)/$F$17</f>
        <v>0</v>
      </c>
      <c r="E24" s="51">
        <f>D24</f>
        <v>0</v>
      </c>
      <c r="F24" s="51">
        <f t="shared" ref="F24:F30" si="1">100-E24</f>
        <v>100</v>
      </c>
      <c r="G24" s="24"/>
      <c r="H24" s="52"/>
      <c r="I24" s="53"/>
      <c r="J24" s="54"/>
      <c r="K24" s="38"/>
      <c r="P24" s="1">
        <v>2</v>
      </c>
    </row>
    <row r="25" spans="1:16" ht="15" customHeight="1" x14ac:dyDescent="0.25">
      <c r="A25" s="69" t="s">
        <v>45</v>
      </c>
      <c r="B25" s="50">
        <f>2*25.4</f>
        <v>50.8</v>
      </c>
      <c r="C25" s="51">
        <v>0</v>
      </c>
      <c r="D25" s="51">
        <f t="shared" si="0"/>
        <v>0</v>
      </c>
      <c r="E25" s="51">
        <f>E24+D25</f>
        <v>0</v>
      </c>
      <c r="F25" s="51">
        <f t="shared" si="1"/>
        <v>100</v>
      </c>
      <c r="G25" s="24"/>
      <c r="H25" s="55" t="s">
        <v>59</v>
      </c>
      <c r="I25" s="56">
        <v>0</v>
      </c>
      <c r="J25" s="57"/>
      <c r="K25" s="38"/>
    </row>
    <row r="26" spans="1:16" ht="15" customHeight="1" x14ac:dyDescent="0.25">
      <c r="A26" s="69" t="s">
        <v>46</v>
      </c>
      <c r="B26" s="50">
        <f>1*25.4</f>
        <v>25.4</v>
      </c>
      <c r="C26" s="51">
        <v>0</v>
      </c>
      <c r="D26" s="51">
        <f t="shared" si="0"/>
        <v>0</v>
      </c>
      <c r="E26" s="51">
        <f t="shared" ref="E26:E28" si="2">E25+D26</f>
        <v>0</v>
      </c>
      <c r="F26" s="51">
        <f t="shared" si="1"/>
        <v>100</v>
      </c>
      <c r="G26" s="24"/>
      <c r="H26" s="55" t="s">
        <v>60</v>
      </c>
      <c r="I26" s="56">
        <v>0</v>
      </c>
      <c r="J26" s="57"/>
      <c r="K26" s="38"/>
    </row>
    <row r="27" spans="1:16" ht="15" customHeight="1" x14ac:dyDescent="0.25">
      <c r="A27" s="69" t="s">
        <v>47</v>
      </c>
      <c r="B27" s="50">
        <f>0.75*25.4</f>
        <v>19.049999999999997</v>
      </c>
      <c r="C27" s="51">
        <v>0</v>
      </c>
      <c r="D27" s="51">
        <f t="shared" si="0"/>
        <v>0</v>
      </c>
      <c r="E27" s="51">
        <f t="shared" si="2"/>
        <v>0</v>
      </c>
      <c r="F27" s="51">
        <f t="shared" si="1"/>
        <v>100</v>
      </c>
      <c r="G27" s="24"/>
      <c r="H27" s="55" t="s">
        <v>61</v>
      </c>
      <c r="I27" s="56">
        <v>0</v>
      </c>
      <c r="J27" s="57"/>
      <c r="K27" s="38"/>
    </row>
    <row r="28" spans="1:16" ht="15" customHeight="1" x14ac:dyDescent="0.25">
      <c r="A28" s="69" t="s">
        <v>48</v>
      </c>
      <c r="B28" s="50">
        <f>0.5*25.4</f>
        <v>12.7</v>
      </c>
      <c r="C28" s="51">
        <v>0</v>
      </c>
      <c r="D28" s="51">
        <f t="shared" si="0"/>
        <v>0</v>
      </c>
      <c r="E28" s="51">
        <f t="shared" si="2"/>
        <v>0</v>
      </c>
      <c r="F28" s="51">
        <f t="shared" si="1"/>
        <v>100</v>
      </c>
      <c r="G28" s="24"/>
      <c r="H28" s="55" t="s">
        <v>62</v>
      </c>
      <c r="I28" s="58" t="str">
        <f>IF(I27=0, "NO DETERMINADO", I27/I25)</f>
        <v>NO DETERMINADO</v>
      </c>
      <c r="J28" s="59"/>
      <c r="K28" s="38"/>
    </row>
    <row r="29" spans="1:16" ht="15" customHeight="1" x14ac:dyDescent="0.25">
      <c r="A29" s="69" t="s">
        <v>49</v>
      </c>
      <c r="B29" s="50">
        <f>(3/8)*25.4</f>
        <v>9.5249999999999986</v>
      </c>
      <c r="C29" s="51">
        <v>0</v>
      </c>
      <c r="D29" s="51">
        <f>(C29*100)/$F$17</f>
        <v>0</v>
      </c>
      <c r="E29" s="51">
        <f>E28+D29</f>
        <v>0</v>
      </c>
      <c r="F29" s="51">
        <f t="shared" si="1"/>
        <v>100</v>
      </c>
      <c r="G29" s="24"/>
      <c r="H29" s="55" t="s">
        <v>63</v>
      </c>
      <c r="I29" s="58" t="str">
        <f>IF(I26=0,"NO DETERMINADO", (I26*I26)/(I25*I27))</f>
        <v>NO DETERMINADO</v>
      </c>
      <c r="J29" s="59"/>
      <c r="K29" s="38"/>
    </row>
    <row r="30" spans="1:16" x14ac:dyDescent="0.25">
      <c r="A30" s="69" t="s">
        <v>50</v>
      </c>
      <c r="B30" s="50">
        <f>0.25*25.4</f>
        <v>6.35</v>
      </c>
      <c r="C30" s="51">
        <v>0</v>
      </c>
      <c r="D30" s="51">
        <f>(C30*100)/$F$17</f>
        <v>0</v>
      </c>
      <c r="E30" s="51">
        <f>E29+D30</f>
        <v>0</v>
      </c>
      <c r="F30" s="51">
        <f t="shared" si="1"/>
        <v>100</v>
      </c>
      <c r="G30" s="24"/>
      <c r="H30" s="60"/>
      <c r="I30" s="61"/>
      <c r="J30" s="62"/>
      <c r="K30" s="38"/>
    </row>
    <row r="31" spans="1:16" x14ac:dyDescent="0.25">
      <c r="A31" s="69" t="s">
        <v>51</v>
      </c>
      <c r="B31" s="50">
        <v>4.75</v>
      </c>
      <c r="C31" s="51">
        <v>1</v>
      </c>
      <c r="D31" s="51">
        <f t="shared" ref="D31" si="3">(C31*100)/$F$17</f>
        <v>0.34188034188034189</v>
      </c>
      <c r="E31" s="51">
        <f>E30+D31</f>
        <v>0.34188034188034189</v>
      </c>
      <c r="F31" s="51">
        <f>100-E31</f>
        <v>99.658119658119659</v>
      </c>
      <c r="G31" s="24"/>
      <c r="H31" s="24"/>
      <c r="I31" s="24"/>
      <c r="J31" s="24"/>
      <c r="K31" s="38"/>
    </row>
    <row r="32" spans="1:16" x14ac:dyDescent="0.25">
      <c r="A32" s="69" t="s">
        <v>34</v>
      </c>
      <c r="B32" s="50">
        <v>2</v>
      </c>
      <c r="C32" s="63">
        <v>0.9</v>
      </c>
      <c r="D32" s="63">
        <f>(C32*$F$31)/$C$39</f>
        <v>1.7938461538461539</v>
      </c>
      <c r="E32" s="51">
        <f>D32</f>
        <v>1.7938461538461539</v>
      </c>
      <c r="F32" s="51">
        <f>$F$31-E32</f>
        <v>97.864273504273513</v>
      </c>
      <c r="G32" s="24"/>
      <c r="H32" s="92" t="s">
        <v>54</v>
      </c>
      <c r="I32" s="93"/>
      <c r="J32" s="94"/>
      <c r="K32" s="38"/>
    </row>
    <row r="33" spans="1:11" x14ac:dyDescent="0.25">
      <c r="A33" s="69" t="s">
        <v>35</v>
      </c>
      <c r="B33" s="49">
        <v>0.85</v>
      </c>
      <c r="C33" s="63">
        <v>2.5</v>
      </c>
      <c r="D33" s="63">
        <f t="shared" ref="D33:D38" si="4">(C33*$F$31)/$C$39</f>
        <v>4.982905982905983</v>
      </c>
      <c r="E33" s="51">
        <f t="shared" ref="E33:E38" si="5">E32+D33</f>
        <v>6.7767521367521368</v>
      </c>
      <c r="F33" s="51">
        <f t="shared" ref="F33:F38" si="6">$F$31-E33</f>
        <v>92.881367521367522</v>
      </c>
      <c r="G33" s="24"/>
      <c r="H33" s="95"/>
      <c r="I33" s="96"/>
      <c r="J33" s="97"/>
      <c r="K33" s="38"/>
    </row>
    <row r="34" spans="1:11" x14ac:dyDescent="0.25">
      <c r="A34" s="69" t="s">
        <v>36</v>
      </c>
      <c r="B34" s="49">
        <v>0.42499999999999999</v>
      </c>
      <c r="C34" s="63">
        <v>5.8</v>
      </c>
      <c r="D34" s="63">
        <f t="shared" si="4"/>
        <v>11.56034188034188</v>
      </c>
      <c r="E34" s="51">
        <f t="shared" si="5"/>
        <v>18.337094017094017</v>
      </c>
      <c r="F34" s="51">
        <f t="shared" si="6"/>
        <v>81.321025641025642</v>
      </c>
      <c r="G34" s="24"/>
      <c r="H34" s="52"/>
      <c r="I34" s="53"/>
      <c r="J34" s="54"/>
      <c r="K34" s="38"/>
    </row>
    <row r="35" spans="1:11" x14ac:dyDescent="0.25">
      <c r="A35" s="69" t="s">
        <v>37</v>
      </c>
      <c r="B35" s="49">
        <v>0.25</v>
      </c>
      <c r="C35" s="63">
        <v>2.9</v>
      </c>
      <c r="D35" s="63">
        <f t="shared" si="4"/>
        <v>5.7801709401709402</v>
      </c>
      <c r="E35" s="51">
        <f t="shared" si="5"/>
        <v>24.117264957264958</v>
      </c>
      <c r="F35" s="51">
        <f t="shared" si="6"/>
        <v>75.540854700854709</v>
      </c>
      <c r="G35" s="24"/>
      <c r="H35" s="55" t="s">
        <v>55</v>
      </c>
      <c r="I35" s="64">
        <f>E31</f>
        <v>0.34188034188034189</v>
      </c>
      <c r="J35" s="65"/>
      <c r="K35" s="38"/>
    </row>
    <row r="36" spans="1:11" x14ac:dyDescent="0.25">
      <c r="A36" s="69" t="s">
        <v>38</v>
      </c>
      <c r="B36" s="49">
        <v>0.15</v>
      </c>
      <c r="C36" s="63">
        <v>4.2</v>
      </c>
      <c r="D36" s="63">
        <f t="shared" si="4"/>
        <v>8.3712820512820514</v>
      </c>
      <c r="E36" s="51">
        <f t="shared" si="5"/>
        <v>32.488547008547009</v>
      </c>
      <c r="F36" s="51">
        <f t="shared" si="6"/>
        <v>67.169572649572643</v>
      </c>
      <c r="G36" s="24"/>
      <c r="H36" s="55" t="s">
        <v>56</v>
      </c>
      <c r="I36" s="64">
        <f>100-I35-I37</f>
        <v>39.464615384615385</v>
      </c>
      <c r="J36" s="65"/>
      <c r="K36" s="38"/>
    </row>
    <row r="37" spans="1:11" x14ac:dyDescent="0.25">
      <c r="A37" s="69" t="s">
        <v>39</v>
      </c>
      <c r="B37" s="49">
        <v>7.4999999999999997E-2</v>
      </c>
      <c r="C37" s="63">
        <v>3.5</v>
      </c>
      <c r="D37" s="63">
        <f t="shared" si="4"/>
        <v>6.9760683760683762</v>
      </c>
      <c r="E37" s="51">
        <f t="shared" si="5"/>
        <v>39.464615384615385</v>
      </c>
      <c r="F37" s="51">
        <f t="shared" si="6"/>
        <v>60.193504273504274</v>
      </c>
      <c r="G37" s="24"/>
      <c r="H37" s="55" t="s">
        <v>57</v>
      </c>
      <c r="I37" s="64">
        <f>D38</f>
        <v>60.193504273504274</v>
      </c>
      <c r="J37" s="65"/>
      <c r="K37" s="38"/>
    </row>
    <row r="38" spans="1:11" x14ac:dyDescent="0.25">
      <c r="A38" s="69" t="s">
        <v>40</v>
      </c>
      <c r="B38" s="49" t="s">
        <v>41</v>
      </c>
      <c r="C38" s="63">
        <f>50-SUM(C32:C37)</f>
        <v>30.2</v>
      </c>
      <c r="D38" s="63">
        <f t="shared" si="4"/>
        <v>60.193504273504274</v>
      </c>
      <c r="E38" s="51">
        <f t="shared" si="5"/>
        <v>99.658119658119659</v>
      </c>
      <c r="F38" s="51">
        <f t="shared" si="6"/>
        <v>0</v>
      </c>
      <c r="G38" s="24"/>
      <c r="H38" s="60"/>
      <c r="I38" s="61"/>
      <c r="J38" s="62"/>
      <c r="K38" s="38"/>
    </row>
    <row r="39" spans="1:11" x14ac:dyDescent="0.25">
      <c r="A39" s="80" t="s">
        <v>42</v>
      </c>
      <c r="B39" s="81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85" zoomScaleNormal="90" zoomScaleSheetLayoutView="85" workbookViewId="0">
      <selection activeCell="K30" sqref="K3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79" t="str">
        <f>GRANULOMETRÍA!B7</f>
        <v xml:space="preserve">PSV ENTRONQUE MOLINITO  </v>
      </c>
      <c r="C7" s="79"/>
      <c r="D7" s="79"/>
      <c r="E7" s="9"/>
      <c r="F7" s="10" t="s">
        <v>25</v>
      </c>
      <c r="G7" s="70" t="s">
        <v>26</v>
      </c>
      <c r="H7" s="70"/>
      <c r="I7" s="71"/>
      <c r="J7" s="38"/>
      <c r="L7" s="2"/>
      <c r="M7" s="2"/>
      <c r="N7" s="2"/>
      <c r="AF7" s="2"/>
    </row>
    <row r="8" spans="1:32" x14ac:dyDescent="0.25">
      <c r="A8" s="11" t="s">
        <v>1</v>
      </c>
      <c r="B8" s="72" t="str">
        <f>GRANULOMETRÍA!B8</f>
        <v>km 29+139.70</v>
      </c>
      <c r="C8" s="72"/>
      <c r="D8" s="72"/>
      <c r="E8" s="12"/>
      <c r="F8" s="13" t="s">
        <v>5</v>
      </c>
      <c r="G8" s="73">
        <f>GRANULOMETRÍA!H8</f>
        <v>43080</v>
      </c>
      <c r="H8" s="74"/>
      <c r="I8" s="75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12</v>
      </c>
      <c r="E9" s="12"/>
      <c r="F9" s="13" t="s">
        <v>6</v>
      </c>
      <c r="G9" s="77" t="str">
        <f>GRANULOMETRÍA!H9</f>
        <v>ALH</v>
      </c>
      <c r="H9" s="77"/>
      <c r="I9" s="78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5</v>
      </c>
      <c r="C10" s="15" t="s">
        <v>4</v>
      </c>
      <c r="D10" s="17" t="str">
        <f>GRANULOMETRÍA!D10</f>
        <v>6.60 m-10.80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22"/>
      <c r="J11" s="18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-10.7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89.36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99" t="s">
        <v>20</v>
      </c>
      <c r="AE15" s="99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99" t="s">
        <v>21</v>
      </c>
      <c r="AE19" s="99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98" t="s">
        <v>22</v>
      </c>
      <c r="AE25" s="98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54.918028673910257</v>
      </c>
      <c r="C30" s="24"/>
      <c r="D30" s="24"/>
      <c r="E30" s="24"/>
      <c r="F30" s="101" t="s">
        <v>29</v>
      </c>
      <c r="G30" s="101"/>
      <c r="H30" s="101"/>
      <c r="I30" s="24"/>
      <c r="J30" s="38"/>
    </row>
    <row r="31" spans="1:32" x14ac:dyDescent="0.25">
      <c r="A31" s="42" t="s">
        <v>28</v>
      </c>
      <c r="B31" s="41">
        <f>G45</f>
        <v>30.031446540880292</v>
      </c>
      <c r="C31" s="24"/>
      <c r="D31" s="24"/>
      <c r="E31" s="24"/>
      <c r="F31" s="88" t="s">
        <v>71</v>
      </c>
      <c r="G31" s="102"/>
      <c r="H31" s="102"/>
      <c r="I31" s="24"/>
      <c r="J31" s="38"/>
    </row>
    <row r="32" spans="1:32" x14ac:dyDescent="0.25">
      <c r="A32" s="42" t="s">
        <v>23</v>
      </c>
      <c r="B32" s="41">
        <f>B30-B31</f>
        <v>24.886582133029965</v>
      </c>
      <c r="C32" s="24"/>
      <c r="D32" s="24"/>
      <c r="E32" s="24"/>
      <c r="F32" s="102"/>
      <c r="G32" s="102"/>
      <c r="H32" s="102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24"/>
      <c r="J34" s="3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24"/>
      <c r="J35" s="3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24"/>
      <c r="J36" s="38"/>
    </row>
    <row r="37" spans="1:10" x14ac:dyDescent="0.25">
      <c r="A37" s="43">
        <v>34</v>
      </c>
      <c r="B37" s="27">
        <v>1</v>
      </c>
      <c r="C37" s="28">
        <v>13.247</v>
      </c>
      <c r="D37" s="28">
        <v>15.217000000000001</v>
      </c>
      <c r="E37" s="28">
        <v>14.548</v>
      </c>
      <c r="F37" s="27">
        <f>D37-E37</f>
        <v>0.66900000000000048</v>
      </c>
      <c r="G37" s="28">
        <f>E37-C37</f>
        <v>1.3010000000000002</v>
      </c>
      <c r="H37" s="29">
        <f>(F37/G37)*100</f>
        <v>51.421983089930855</v>
      </c>
      <c r="I37" s="24"/>
      <c r="J37" s="38"/>
    </row>
    <row r="38" spans="1:10" x14ac:dyDescent="0.25">
      <c r="A38" s="43">
        <v>28</v>
      </c>
      <c r="B38" s="27">
        <v>2</v>
      </c>
      <c r="C38" s="28">
        <v>13.205</v>
      </c>
      <c r="D38" s="28">
        <v>15.348000000000001</v>
      </c>
      <c r="E38" s="28">
        <v>14.596</v>
      </c>
      <c r="F38" s="28">
        <f t="shared" ref="F38:F40" si="0">D38-E38</f>
        <v>0.75200000000000067</v>
      </c>
      <c r="G38" s="28">
        <f t="shared" ref="G38:G40" si="1">E38-C38</f>
        <v>1.391</v>
      </c>
      <c r="H38" s="29">
        <f t="shared" ref="H38:H40" si="2">(F38/G38)*100</f>
        <v>54.061826024442894</v>
      </c>
      <c r="I38" s="24"/>
      <c r="J38" s="38"/>
    </row>
    <row r="39" spans="1:10" x14ac:dyDescent="0.25">
      <c r="A39" s="43">
        <v>18</v>
      </c>
      <c r="B39" s="27">
        <v>3</v>
      </c>
      <c r="C39" s="28">
        <v>14.221</v>
      </c>
      <c r="D39" s="28">
        <v>20.829000000000001</v>
      </c>
      <c r="E39" s="28">
        <v>18.398</v>
      </c>
      <c r="F39" s="27">
        <f t="shared" si="0"/>
        <v>2.4310000000000009</v>
      </c>
      <c r="G39" s="28">
        <f t="shared" si="1"/>
        <v>4.1769999999999996</v>
      </c>
      <c r="H39" s="29">
        <f t="shared" si="2"/>
        <v>58.199664831218598</v>
      </c>
      <c r="I39" s="24"/>
      <c r="J39" s="38"/>
    </row>
    <row r="40" spans="1:10" x14ac:dyDescent="0.25">
      <c r="A40" s="43">
        <v>13</v>
      </c>
      <c r="B40" s="27">
        <v>4</v>
      </c>
      <c r="C40" s="28">
        <v>13.189</v>
      </c>
      <c r="D40" s="28">
        <v>15.606</v>
      </c>
      <c r="E40" s="28">
        <v>14.680999999999999</v>
      </c>
      <c r="F40" s="27">
        <f t="shared" si="0"/>
        <v>0.92500000000000071</v>
      </c>
      <c r="G40" s="28">
        <f t="shared" si="1"/>
        <v>1.4919999999999991</v>
      </c>
      <c r="H40" s="29">
        <f t="shared" si="2"/>
        <v>61.99731903485263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2"/>
      <c r="I42" s="24"/>
      <c r="J42" s="3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24"/>
      <c r="I43" s="24"/>
      <c r="J43" s="3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24"/>
      <c r="I44" s="24"/>
      <c r="J44" s="38"/>
    </row>
    <row r="45" spans="1:10" x14ac:dyDescent="0.25">
      <c r="A45" s="45">
        <v>1</v>
      </c>
      <c r="B45" s="32">
        <v>8.8689999999999998</v>
      </c>
      <c r="C45" s="32">
        <v>9.6959999999999997</v>
      </c>
      <c r="D45" s="32">
        <v>9.5050000000000008</v>
      </c>
      <c r="E45" s="32">
        <f>C45-D45</f>
        <v>0.19099999999999895</v>
      </c>
      <c r="F45" s="32">
        <f>D45-B45</f>
        <v>0.63600000000000101</v>
      </c>
      <c r="G45" s="33">
        <f>(E45/F45)*100</f>
        <v>30.031446540880292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12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2017-12-29T01:08:56Z</cp:lastPrinted>
  <dcterms:created xsi:type="dcterms:W3CDTF">2017-11-30T15:56:40Z</dcterms:created>
  <dcterms:modified xsi:type="dcterms:W3CDTF">2018-01-09T19:43:15Z</dcterms:modified>
</cp:coreProperties>
</file>