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<sst xmlns="http://schemas.openxmlformats.org/spreadsheetml/2006/main" count="98" uniqueCount="72">
  <si>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</si>
  <si>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</si>
  <si>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</si>
  <si>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</si>
  <si>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</si>
  <si>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</si>
  <si>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</si>
  <si>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</si>
  <si>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</si>
  <si>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</si>
  <si>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</si>
  <si>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</si>
  <si>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</si>
  <si>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</si>
  <si>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</si>
  <si>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</si>
  <si>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</si>
  <si>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</si>
  <si>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</si>
  <si>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</si>
  <si>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</si>
  <si>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</si>
  <si>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</si>
  <si>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</si>
  <si>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</si>
  <si>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</si>
  <si>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</si>
  <si>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</si>
  <si>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</si>
  <si>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</si>
  <si>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</si>
  <si>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</si>
  <si>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</si>
  <si>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</si>
  <si>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</si>
  <si>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</si>
  <si>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</si>
  <si>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</si>
  <si>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</si>
  <si>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</si>
  <si>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</si>
  <si>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</si>
  <si>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</si>
  <si>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</si>
  <si>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</si>
  <si>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</si>
  <si>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</si>
  <si>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</si>
  <si>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</si>
  <si>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</si>
  <si>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</si>
  <si>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</si>
  <si>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</si>
  <si>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</si>
  <si>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</si>
  <si>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</si>
  <si>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</si>
  <si>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</si>
  <si>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</si>
  <si>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</si>
  <si>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</si>
  <si>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</si>
  <si>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</si>
  <si>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</si>
  <si>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</si>
  <si>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</si>
  <si>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</si>
  <si>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</si>
  <si>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10.80 m-13.80 m</t>
  </si>
  <si>
    <t>MH - LIMO ARENOSO DE ALTA PLASTICIDAD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</si>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</sst>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99.6</c:v>
                </c:pt>
                <c:pt idx="9">
                  <c:v>97.8</c:v>
                </c:pt>
                <c:pt idx="10">
                  <c:v>90</c:v>
                </c:pt>
                <c:pt idx="11">
                  <c:v>81.400000000000006</c:v>
                </c:pt>
                <c:pt idx="12">
                  <c:v>70.8</c:v>
                </c:pt>
                <c:pt idx="13">
                  <c:v>64.400000000000006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D6-452F-9962-3E0B0AA9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682304"/>
        <c:axId val="241758208"/>
      </c:scatterChart>
      <c:valAx>
        <c:axId val="239682304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1758208"/>
        <c:crosses val="autoZero"/>
        <c:crossBetween val="midCat"/>
        <c:minorUnit val="10"/>
      </c:valAx>
      <c:valAx>
        <c:axId val="24175820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968230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27</c:v>
                </c:pt>
                <c:pt idx="2">
                  <c:v>21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51.62852112676056</c:v>
                </c:pt>
                <c:pt idx="1">
                  <c:v>53.490870032223427</c:v>
                </c:pt>
                <c:pt idx="2">
                  <c:v>56.158292574477528</c:v>
                </c:pt>
                <c:pt idx="3">
                  <c:v>58.343483556638212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63-42D2-9302-2E4EA283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96224"/>
        <c:axId val="241798144"/>
      </c:scatterChart>
      <c:valAx>
        <c:axId val="24179622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1798144"/>
        <c:crosses val="autoZero"/>
        <c:crossBetween val="midCat"/>
      </c:valAx>
      <c:valAx>
        <c:axId val="241798144"/>
        <c:scaling>
          <c:orientation val="minMax"/>
          <c:max val="59"/>
          <c:min val="5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179622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5-49A0-B998-D9C20D2457C2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5-49A0-B998-D9C20D2457C2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5-49A0-B998-D9C20D2457C2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5-49A0-B998-D9C20D2457C2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54.677864234820632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23.586955143911695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C5-49A0-B998-D9C20D245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915392"/>
        <c:axId val="241926144"/>
      </c:scatterChart>
      <c:valAx>
        <c:axId val="24191539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926144"/>
        <c:crosses val="autoZero"/>
        <c:crossBetween val="midCat"/>
        <c:majorUnit val="10"/>
        <c:minorUnit val="10"/>
      </c:valAx>
      <c:valAx>
        <c:axId val="24192614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191539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105834</xdr:rowOff>
    </xdr:from>
    <xdr:to>
      <xdr:col>1</xdr:col>
      <xdr:colOff>613833</xdr:colOff>
      <xdr:row>24</xdr:row>
      <xdr:rowOff>10586</xdr:rowOff>
    </xdr:to>
    <xdr:cxnSp macro="">
      <xdr:nvCxnSpPr>
        <xdr:cNvPr id="14" name="1 Conector recto"/>
        <xdr:cNvCxnSpPr/>
      </xdr:nvCxnSpPr>
      <xdr:spPr>
        <a:xfrm flipH="1" flipV="1">
          <a:off x="1566333" y="2783417"/>
          <a:ext cx="21167" cy="18097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58" sqref="A1:K5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90" t="s">
        <v>70</v>
      </c>
      <c r="C7" s="90"/>
      <c r="D7" s="90"/>
      <c r="E7" s="9"/>
      <c r="F7" s="9"/>
      <c r="G7" s="16" t="s">
        <v>25</v>
      </c>
      <c r="H7" s="82" t="s">
        <v>53</v>
      </c>
      <c r="I7" s="82"/>
      <c r="J7" s="83"/>
      <c r="K7" s="13"/>
    </row>
    <row r="8" spans="1:11" x14ac:dyDescent="0.25">
      <c r="A8" s="17" t="s">
        <v>1</v>
      </c>
      <c r="B8" s="84" t="s">
        <v>71</v>
      </c>
      <c r="C8" s="84"/>
      <c r="D8" s="84"/>
      <c r="E8" s="12"/>
      <c r="F8" s="12"/>
      <c r="G8" s="19" t="s">
        <v>5</v>
      </c>
      <c r="H8" s="85">
        <v>43080</v>
      </c>
      <c r="I8" s="71"/>
      <c r="J8" s="86"/>
      <c r="K8" s="13"/>
    </row>
    <row r="9" spans="1:11" x14ac:dyDescent="0.25">
      <c r="A9" s="17" t="s">
        <v>67</v>
      </c>
      <c r="B9" s="20">
        <v>2</v>
      </c>
      <c r="C9" s="19" t="s">
        <v>2</v>
      </c>
      <c r="D9" s="20">
        <v>19</v>
      </c>
      <c r="E9" s="12"/>
      <c r="F9" s="12"/>
      <c r="G9" s="19" t="s">
        <v>6</v>
      </c>
      <c r="H9" s="88" t="s">
        <v>17</v>
      </c>
      <c r="I9" s="88"/>
      <c r="J9" s="89"/>
      <c r="K9" s="13"/>
    </row>
    <row r="10" spans="1:11" x14ac:dyDescent="0.25">
      <c r="A10" s="17" t="s">
        <v>3</v>
      </c>
      <c r="B10" s="22">
        <v>6</v>
      </c>
      <c r="C10" s="19" t="s">
        <v>4</v>
      </c>
      <c r="D10" s="48" t="s">
        <v>68</v>
      </c>
      <c r="E10" s="12"/>
      <c r="F10" s="12"/>
      <c r="G10" s="12"/>
      <c r="H10" s="18"/>
      <c r="I10" s="18"/>
      <c r="J10" s="13"/>
      <c r="K10" s="13"/>
    </row>
    <row r="11" spans="1:11" ht="15.75" thickBot="1" x14ac:dyDescent="0.3">
      <c r="A11" s="25"/>
      <c r="B11" s="87"/>
      <c r="C11" s="87"/>
      <c r="D11" s="87"/>
      <c r="E11" s="26"/>
      <c r="F11" s="27"/>
      <c r="G11" s="27"/>
      <c r="H11" s="26"/>
      <c r="I11" s="26"/>
      <c r="J11" s="47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3" t="s">
        <v>52</v>
      </c>
      <c r="B14" s="71"/>
      <c r="C14" s="71"/>
      <c r="D14" s="71"/>
      <c r="E14" s="71"/>
      <c r="F14" s="71"/>
      <c r="G14" s="71"/>
      <c r="H14" s="12"/>
      <c r="I14" s="12"/>
      <c r="J14" s="12"/>
      <c r="K14" s="13"/>
    </row>
    <row r="15" spans="1:11" ht="21.95" customHeight="1" x14ac:dyDescent="0.25">
      <c r="A15" s="94" t="s">
        <v>11</v>
      </c>
      <c r="B15" s="78" t="s">
        <v>10</v>
      </c>
      <c r="C15" s="78" t="s">
        <v>8</v>
      </c>
      <c r="D15" s="78" t="s">
        <v>9</v>
      </c>
      <c r="E15" s="81" t="s">
        <v>12</v>
      </c>
      <c r="F15" s="81" t="s">
        <v>13</v>
      </c>
      <c r="G15" s="78" t="s">
        <v>14</v>
      </c>
      <c r="H15" s="12"/>
      <c r="I15" s="12"/>
      <c r="J15" s="12"/>
      <c r="K15" s="13"/>
    </row>
    <row r="16" spans="1:11" ht="21.95" customHeight="1" x14ac:dyDescent="0.25">
      <c r="A16" s="95"/>
      <c r="B16" s="79"/>
      <c r="C16" s="79"/>
      <c r="D16" s="79"/>
      <c r="E16" s="81"/>
      <c r="F16" s="81"/>
      <c r="G16" s="79"/>
      <c r="H16" s="12"/>
      <c r="I16" s="12"/>
      <c r="J16" s="12"/>
      <c r="K16" s="13"/>
    </row>
    <row r="17" spans="1:16" x14ac:dyDescent="0.25">
      <c r="A17" s="100">
        <v>1</v>
      </c>
      <c r="B17" s="45">
        <v>78.599999999999994</v>
      </c>
      <c r="C17" s="45">
        <v>453.8</v>
      </c>
      <c r="D17" s="45">
        <v>380</v>
      </c>
      <c r="E17" s="45">
        <f>C17-D17</f>
        <v>73.800000000000011</v>
      </c>
      <c r="F17" s="45">
        <f>D17-B17</f>
        <v>301.39999999999998</v>
      </c>
      <c r="G17" s="45">
        <f>(E17/F17)*100</f>
        <v>24.485733244857339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3" t="s">
        <v>53</v>
      </c>
      <c r="B21" s="70"/>
      <c r="C21" s="70"/>
      <c r="D21" s="70"/>
      <c r="E21" s="70"/>
      <c r="F21" s="70"/>
      <c r="G21" s="12"/>
      <c r="H21" s="12"/>
      <c r="I21" s="12"/>
      <c r="J21" s="12"/>
      <c r="K21" s="13"/>
    </row>
    <row r="22" spans="1:16" ht="20.100000000000001" customHeight="1" x14ac:dyDescent="0.25">
      <c r="A22" s="96" t="s">
        <v>64</v>
      </c>
      <c r="B22" s="81" t="s">
        <v>33</v>
      </c>
      <c r="C22" s="78" t="s">
        <v>30</v>
      </c>
      <c r="D22" s="78" t="s">
        <v>31</v>
      </c>
      <c r="E22" s="78" t="s">
        <v>32</v>
      </c>
      <c r="F22" s="78" t="s">
        <v>43</v>
      </c>
      <c r="G22" s="12"/>
      <c r="H22" s="68" t="s">
        <v>58</v>
      </c>
      <c r="I22" s="68"/>
      <c r="J22" s="68"/>
      <c r="K22" s="13"/>
    </row>
    <row r="23" spans="1:16" ht="20.100000000000001" customHeight="1" x14ac:dyDescent="0.25">
      <c r="A23" s="96"/>
      <c r="B23" s="81"/>
      <c r="C23" s="79"/>
      <c r="D23" s="79"/>
      <c r="E23" s="79"/>
      <c r="F23" s="79"/>
      <c r="G23" s="12"/>
      <c r="H23" s="69"/>
      <c r="I23" s="69"/>
      <c r="J23" s="69"/>
      <c r="K23" s="13"/>
      <c r="P23" s="1">
        <v>3</v>
      </c>
    </row>
    <row r="24" spans="1:16" ht="15" customHeight="1" x14ac:dyDescent="0.25">
      <c r="A24" s="101" t="s">
        <v>44</v>
      </c>
      <c r="B24" s="49">
        <f>3*25.4</f>
        <v>76.199999999999989</v>
      </c>
      <c r="C24" s="50">
        <v>0</v>
      </c>
      <c r="D24" s="50">
        <f t="shared" ref="D24:D28" si="0">(C24*100)/$F$17</f>
        <v>0</v>
      </c>
      <c r="E24" s="50">
        <f>D24</f>
        <v>0</v>
      </c>
      <c r="F24" s="50">
        <f t="shared" ref="F24:F30" si="1">100-E24</f>
        <v>100</v>
      </c>
      <c r="G24" s="12"/>
      <c r="H24" s="51"/>
      <c r="I24" s="52"/>
      <c r="J24" s="53"/>
      <c r="K24" s="13"/>
      <c r="P24" s="1">
        <v>2</v>
      </c>
    </row>
    <row r="25" spans="1:16" ht="15" customHeight="1" x14ac:dyDescent="0.25">
      <c r="A25" s="101" t="s">
        <v>45</v>
      </c>
      <c r="B25" s="49">
        <f>2*25.4</f>
        <v>50.8</v>
      </c>
      <c r="C25" s="50">
        <v>0</v>
      </c>
      <c r="D25" s="50">
        <f t="shared" si="0"/>
        <v>0</v>
      </c>
      <c r="E25" s="50">
        <f>E24+D25</f>
        <v>0</v>
      </c>
      <c r="F25" s="50">
        <f t="shared" si="1"/>
        <v>100</v>
      </c>
      <c r="G25" s="12"/>
      <c r="H25" s="54" t="s">
        <v>59</v>
      </c>
      <c r="I25" s="55">
        <v>0</v>
      </c>
      <c r="J25" s="56"/>
      <c r="K25" s="13"/>
    </row>
    <row r="26" spans="1:16" ht="15" customHeight="1" x14ac:dyDescent="0.25">
      <c r="A26" s="101" t="s">
        <v>46</v>
      </c>
      <c r="B26" s="49">
        <f>1*25.4</f>
        <v>25.4</v>
      </c>
      <c r="C26" s="50">
        <v>0</v>
      </c>
      <c r="D26" s="50">
        <f t="shared" si="0"/>
        <v>0</v>
      </c>
      <c r="E26" s="50">
        <f t="shared" ref="E26:E28" si="2">E25+D26</f>
        <v>0</v>
      </c>
      <c r="F26" s="50">
        <f t="shared" si="1"/>
        <v>100</v>
      </c>
      <c r="G26" s="12"/>
      <c r="H26" s="54" t="s">
        <v>60</v>
      </c>
      <c r="I26" s="55">
        <v>0</v>
      </c>
      <c r="J26" s="56"/>
      <c r="K26" s="13"/>
    </row>
    <row r="27" spans="1:16" ht="15" customHeight="1" x14ac:dyDescent="0.25">
      <c r="A27" s="101" t="s">
        <v>47</v>
      </c>
      <c r="B27" s="49">
        <f>0.75*25.4</f>
        <v>19.049999999999997</v>
      </c>
      <c r="C27" s="50">
        <v>0</v>
      </c>
      <c r="D27" s="50">
        <f t="shared" si="0"/>
        <v>0</v>
      </c>
      <c r="E27" s="50">
        <f t="shared" si="2"/>
        <v>0</v>
      </c>
      <c r="F27" s="50">
        <f t="shared" si="1"/>
        <v>100</v>
      </c>
      <c r="G27" s="12"/>
      <c r="H27" s="54" t="s">
        <v>61</v>
      </c>
      <c r="I27" s="55">
        <v>0</v>
      </c>
      <c r="J27" s="56"/>
      <c r="K27" s="13"/>
    </row>
    <row r="28" spans="1:16" ht="15" customHeight="1" x14ac:dyDescent="0.25">
      <c r="A28" s="101" t="s">
        <v>48</v>
      </c>
      <c r="B28" s="49">
        <f>0.5*25.4</f>
        <v>12.7</v>
      </c>
      <c r="C28" s="50">
        <v>0</v>
      </c>
      <c r="D28" s="50">
        <f t="shared" si="0"/>
        <v>0</v>
      </c>
      <c r="E28" s="50">
        <f t="shared" si="2"/>
        <v>0</v>
      </c>
      <c r="F28" s="50">
        <f t="shared" si="1"/>
        <v>100</v>
      </c>
      <c r="G28" s="12"/>
      <c r="H28" s="54" t="s">
        <v>62</v>
      </c>
      <c r="I28" s="57" t="str">
        <f>IF(I27=0, "NO DETERMINADO", I27/I25)</f>
        <v>NO DETERMINADO</v>
      </c>
      <c r="J28" s="58"/>
      <c r="K28" s="13"/>
    </row>
    <row r="29" spans="1:16" ht="15" customHeight="1" x14ac:dyDescent="0.25">
      <c r="A29" s="101" t="s">
        <v>49</v>
      </c>
      <c r="B29" s="49">
        <f>(3/8)*25.4</f>
        <v>9.5249999999999986</v>
      </c>
      <c r="C29" s="50">
        <v>0</v>
      </c>
      <c r="D29" s="50">
        <f>(C29*100)/$F$17</f>
        <v>0</v>
      </c>
      <c r="E29" s="50">
        <f>E28+D29</f>
        <v>0</v>
      </c>
      <c r="F29" s="50">
        <f t="shared" si="1"/>
        <v>100</v>
      </c>
      <c r="G29" s="12"/>
      <c r="H29" s="54" t="s">
        <v>63</v>
      </c>
      <c r="I29" s="57" t="str">
        <f>IF(I26=0,"NO DETERMINADO", (I26*I26)/(I25*I27))</f>
        <v>NO DETERMINADO</v>
      </c>
      <c r="J29" s="58"/>
      <c r="K29" s="13"/>
    </row>
    <row r="30" spans="1:16" x14ac:dyDescent="0.25">
      <c r="A30" s="101" t="s">
        <v>50</v>
      </c>
      <c r="B30" s="49">
        <f>0.25*25.4</f>
        <v>6.35</v>
      </c>
      <c r="C30" s="50">
        <v>0</v>
      </c>
      <c r="D30" s="50">
        <f>(C30*100)/$F$17</f>
        <v>0</v>
      </c>
      <c r="E30" s="50">
        <f>E29+D30</f>
        <v>0</v>
      </c>
      <c r="F30" s="50">
        <f t="shared" si="1"/>
        <v>100</v>
      </c>
      <c r="G30" s="12"/>
      <c r="H30" s="59"/>
      <c r="I30" s="60"/>
      <c r="J30" s="61"/>
      <c r="K30" s="13"/>
    </row>
    <row r="31" spans="1:16" x14ac:dyDescent="0.25">
      <c r="A31" s="101" t="s">
        <v>51</v>
      </c>
      <c r="B31" s="49">
        <v>4.75</v>
      </c>
      <c r="C31" s="50">
        <v>0</v>
      </c>
      <c r="D31" s="50">
        <f t="shared" ref="D31" si="3">(C31*100)/$F$17</f>
        <v>0</v>
      </c>
      <c r="E31" s="50">
        <f>E30+D31</f>
        <v>0</v>
      </c>
      <c r="F31" s="50">
        <f>100-E31</f>
        <v>100</v>
      </c>
      <c r="G31" s="12"/>
      <c r="H31" s="12"/>
      <c r="I31" s="12"/>
      <c r="J31" s="12"/>
      <c r="K31" s="13"/>
    </row>
    <row r="32" spans="1:16" x14ac:dyDescent="0.25">
      <c r="A32" s="101" t="s">
        <v>34</v>
      </c>
      <c r="B32" s="49">
        <v>2</v>
      </c>
      <c r="C32" s="62">
        <v>0.2</v>
      </c>
      <c r="D32" s="62">
        <f>(C32*$F$31)/$C$39</f>
        <v>0.4</v>
      </c>
      <c r="E32" s="50">
        <f>D32</f>
        <v>0.4</v>
      </c>
      <c r="F32" s="50">
        <f>$F$31-E32</f>
        <v>99.6</v>
      </c>
      <c r="G32" s="12"/>
      <c r="H32" s="72" t="s">
        <v>54</v>
      </c>
      <c r="I32" s="73"/>
      <c r="J32" s="74"/>
      <c r="K32" s="13"/>
    </row>
    <row r="33" spans="1:11" x14ac:dyDescent="0.25">
      <c r="A33" s="101" t="s">
        <v>35</v>
      </c>
      <c r="B33" s="65">
        <v>0.85</v>
      </c>
      <c r="C33" s="62">
        <v>0.9</v>
      </c>
      <c r="D33" s="62">
        <f t="shared" ref="D33:D38" si="4">(C33*$F$31)/$C$39</f>
        <v>1.8</v>
      </c>
      <c r="E33" s="50">
        <f t="shared" ref="E33:E38" si="5">E32+D33</f>
        <v>2.2000000000000002</v>
      </c>
      <c r="F33" s="50">
        <f t="shared" ref="F33:F38" si="6">$F$31-E33</f>
        <v>97.8</v>
      </c>
      <c r="G33" s="12"/>
      <c r="H33" s="75"/>
      <c r="I33" s="76"/>
      <c r="J33" s="77"/>
      <c r="K33" s="13"/>
    </row>
    <row r="34" spans="1:11" x14ac:dyDescent="0.25">
      <c r="A34" s="101" t="s">
        <v>36</v>
      </c>
      <c r="B34" s="65">
        <v>0.42499999999999999</v>
      </c>
      <c r="C34" s="62">
        <v>3.9</v>
      </c>
      <c r="D34" s="62">
        <f t="shared" si="4"/>
        <v>7.8</v>
      </c>
      <c r="E34" s="50">
        <f t="shared" si="5"/>
        <v>10</v>
      </c>
      <c r="F34" s="50">
        <f t="shared" si="6"/>
        <v>90</v>
      </c>
      <c r="G34" s="12"/>
      <c r="H34" s="51"/>
      <c r="I34" s="52"/>
      <c r="J34" s="53"/>
      <c r="K34" s="13"/>
    </row>
    <row r="35" spans="1:11" x14ac:dyDescent="0.25">
      <c r="A35" s="101" t="s">
        <v>37</v>
      </c>
      <c r="B35" s="65">
        <v>0.25</v>
      </c>
      <c r="C35" s="62">
        <v>4.3</v>
      </c>
      <c r="D35" s="62">
        <f t="shared" si="4"/>
        <v>8.6</v>
      </c>
      <c r="E35" s="50">
        <f t="shared" si="5"/>
        <v>18.600000000000001</v>
      </c>
      <c r="F35" s="50">
        <f t="shared" si="6"/>
        <v>81.400000000000006</v>
      </c>
      <c r="G35" s="12"/>
      <c r="H35" s="54" t="s">
        <v>55</v>
      </c>
      <c r="I35" s="63">
        <f>E31</f>
        <v>0</v>
      </c>
      <c r="J35" s="64"/>
      <c r="K35" s="13"/>
    </row>
    <row r="36" spans="1:11" x14ac:dyDescent="0.25">
      <c r="A36" s="101" t="s">
        <v>38</v>
      </c>
      <c r="B36" s="65">
        <v>0.15</v>
      </c>
      <c r="C36" s="62">
        <v>5.3</v>
      </c>
      <c r="D36" s="62">
        <f t="shared" si="4"/>
        <v>10.6</v>
      </c>
      <c r="E36" s="50">
        <f t="shared" si="5"/>
        <v>29.200000000000003</v>
      </c>
      <c r="F36" s="50">
        <f t="shared" si="6"/>
        <v>70.8</v>
      </c>
      <c r="G36" s="12"/>
      <c r="H36" s="54" t="s">
        <v>56</v>
      </c>
      <c r="I36" s="63">
        <f>100-I35-I37</f>
        <v>35.599999999999994</v>
      </c>
      <c r="J36" s="64"/>
      <c r="K36" s="13"/>
    </row>
    <row r="37" spans="1:11" x14ac:dyDescent="0.25">
      <c r="A37" s="101" t="s">
        <v>39</v>
      </c>
      <c r="B37" s="65">
        <v>7.4999999999999997E-2</v>
      </c>
      <c r="C37" s="62">
        <v>3.2</v>
      </c>
      <c r="D37" s="62">
        <f t="shared" si="4"/>
        <v>6.4</v>
      </c>
      <c r="E37" s="50">
        <f t="shared" si="5"/>
        <v>35.6</v>
      </c>
      <c r="F37" s="50">
        <f t="shared" si="6"/>
        <v>64.400000000000006</v>
      </c>
      <c r="G37" s="12"/>
      <c r="H37" s="54" t="s">
        <v>57</v>
      </c>
      <c r="I37" s="63">
        <f>D38</f>
        <v>64.400000000000006</v>
      </c>
      <c r="J37" s="64"/>
      <c r="K37" s="13"/>
    </row>
    <row r="38" spans="1:11" x14ac:dyDescent="0.25">
      <c r="A38" s="101" t="s">
        <v>40</v>
      </c>
      <c r="B38" s="65" t="s">
        <v>41</v>
      </c>
      <c r="C38" s="62">
        <f>50-SUM(C32:C37)</f>
        <v>32.200000000000003</v>
      </c>
      <c r="D38" s="62">
        <f t="shared" si="4"/>
        <v>64.400000000000006</v>
      </c>
      <c r="E38" s="50">
        <f t="shared" si="5"/>
        <v>100</v>
      </c>
      <c r="F38" s="50">
        <f t="shared" si="6"/>
        <v>0</v>
      </c>
      <c r="G38" s="12"/>
      <c r="H38" s="59"/>
      <c r="I38" s="60"/>
      <c r="J38" s="61"/>
      <c r="K38" s="13"/>
    </row>
    <row r="39" spans="1:11" x14ac:dyDescent="0.25">
      <c r="A39" s="102" t="s">
        <v>42</v>
      </c>
      <c r="B39" s="80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30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6"/>
      <c r="B58" s="27"/>
      <c r="C58" s="27"/>
      <c r="D58" s="27"/>
      <c r="E58" s="27"/>
      <c r="F58" s="27"/>
      <c r="G58" s="27"/>
      <c r="H58" s="27"/>
      <c r="I58" s="27"/>
      <c r="J58" s="27"/>
      <c r="K58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9" sqref="L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90" t="str">
        <f>GRANULOMETRÍA!B7</f>
        <v xml:space="preserve">PSV ENTRONQUE MOLINITO  </v>
      </c>
      <c r="C7" s="90"/>
      <c r="D7" s="90"/>
      <c r="E7" s="15"/>
      <c r="F7" s="16" t="s">
        <v>25</v>
      </c>
      <c r="G7" s="82" t="s">
        <v>26</v>
      </c>
      <c r="H7" s="82"/>
      <c r="I7" s="83"/>
      <c r="J7" s="13"/>
      <c r="L7" s="2"/>
      <c r="M7" s="2"/>
      <c r="N7" s="2"/>
      <c r="AF7" s="2"/>
    </row>
    <row r="8" spans="1:32" x14ac:dyDescent="0.25">
      <c r="A8" s="17" t="s">
        <v>1</v>
      </c>
      <c r="B8" s="84" t="str">
        <f>GRANULOMETRÍA!B8</f>
        <v>km 29+139.70</v>
      </c>
      <c r="C8" s="84"/>
      <c r="D8" s="84"/>
      <c r="E8" s="18"/>
      <c r="F8" s="19" t="s">
        <v>5</v>
      </c>
      <c r="G8" s="85">
        <f>GRANULOMETRÍA!H8</f>
        <v>43080</v>
      </c>
      <c r="H8" s="71"/>
      <c r="I8" s="86"/>
      <c r="J8" s="13"/>
      <c r="L8" s="2"/>
      <c r="M8" s="2"/>
      <c r="N8" s="2"/>
      <c r="AF8" s="2"/>
    </row>
    <row r="9" spans="1:32" x14ac:dyDescent="0.25">
      <c r="A9" s="17" t="s">
        <v>67</v>
      </c>
      <c r="B9" s="20">
        <f>GRANULOMETRÍA!B9</f>
        <v>2</v>
      </c>
      <c r="C9" s="21" t="s">
        <v>2</v>
      </c>
      <c r="D9" s="20">
        <f>GRANULOMETRÍA!D9</f>
        <v>19</v>
      </c>
      <c r="E9" s="18"/>
      <c r="F9" s="19" t="s">
        <v>6</v>
      </c>
      <c r="G9" s="88" t="str">
        <f>GRANULOMETRÍA!H9</f>
        <v>ALH</v>
      </c>
      <c r="H9" s="88"/>
      <c r="I9" s="89"/>
      <c r="J9" s="13"/>
      <c r="L9" s="2"/>
      <c r="M9" s="2"/>
      <c r="N9" s="2"/>
      <c r="AD9" s="5"/>
      <c r="AE9" s="6"/>
      <c r="AF9" s="2"/>
    </row>
    <row r="10" spans="1:32" x14ac:dyDescent="0.25">
      <c r="A10" s="17" t="s">
        <v>3</v>
      </c>
      <c r="B10" s="22">
        <f>GRANULOMETRÍA!B10</f>
        <v>6</v>
      </c>
      <c r="C10" s="21" t="s">
        <v>4</v>
      </c>
      <c r="D10" s="23" t="str">
        <f>GRANULOMETRÍA!D10</f>
        <v>10.80 m-13.80 m</v>
      </c>
      <c r="E10" s="18"/>
      <c r="F10" s="18"/>
      <c r="G10" s="18"/>
      <c r="H10" s="18"/>
      <c r="I10" s="24"/>
      <c r="J10" s="24"/>
      <c r="L10" s="2"/>
      <c r="M10" s="2"/>
      <c r="N10" s="2"/>
      <c r="AD10" s="7"/>
      <c r="AE10" s="7"/>
      <c r="AF10" s="2"/>
    </row>
    <row r="11" spans="1:32" ht="15" customHeight="1" thickBot="1" x14ac:dyDescent="0.3">
      <c r="A11" s="25"/>
      <c r="B11" s="87"/>
      <c r="C11" s="87"/>
      <c r="D11" s="87"/>
      <c r="E11" s="26"/>
      <c r="F11" s="27"/>
      <c r="G11" s="27"/>
      <c r="H11" s="26"/>
      <c r="I11" s="28"/>
      <c r="J11" s="24"/>
      <c r="L11" s="2"/>
      <c r="M11" s="2"/>
      <c r="N11" s="2"/>
      <c r="AD11" s="97" t="s">
        <v>19</v>
      </c>
      <c r="AE11" s="97"/>
      <c r="AF11" s="2"/>
    </row>
    <row r="12" spans="1:32" ht="15" customHeight="1" x14ac:dyDescent="0.25">
      <c r="A12" s="11"/>
      <c r="B12" s="12"/>
      <c r="C12" s="29"/>
      <c r="D12" s="12"/>
      <c r="E12" s="30"/>
      <c r="F12" s="30"/>
      <c r="G12" s="12"/>
      <c r="H12" s="12"/>
      <c r="I12" s="12"/>
      <c r="J12" s="13"/>
      <c r="M12" s="99" t="s">
        <v>18</v>
      </c>
      <c r="N12" s="99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29"/>
      <c r="D13" s="12"/>
      <c r="E13" s="31"/>
      <c r="F13" s="31"/>
      <c r="G13" s="12"/>
      <c r="H13" s="12"/>
      <c r="I13" s="12"/>
      <c r="J13" s="13"/>
      <c r="M13" s="3" t="s">
        <v>15</v>
      </c>
      <c r="N13" s="4">
        <v>-10.02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29"/>
      <c r="D14" s="31"/>
      <c r="E14" s="31"/>
      <c r="F14" s="31"/>
      <c r="G14" s="12"/>
      <c r="H14" s="12"/>
      <c r="I14" s="12"/>
      <c r="J14" s="13"/>
      <c r="M14" s="3" t="s">
        <v>16</v>
      </c>
      <c r="N14" s="4">
        <v>86.930999999999997</v>
      </c>
      <c r="AD14" s="5"/>
      <c r="AE14" s="5"/>
      <c r="AF14" s="2"/>
    </row>
    <row r="15" spans="1:32" ht="15" customHeight="1" x14ac:dyDescent="0.25">
      <c r="A15" s="11"/>
      <c r="B15" s="29"/>
      <c r="C15" s="29"/>
      <c r="D15" s="32"/>
      <c r="E15" s="33"/>
      <c r="F15" s="12"/>
      <c r="G15" s="12"/>
      <c r="H15" s="12"/>
      <c r="I15" s="12"/>
      <c r="J15" s="13"/>
      <c r="AD15" s="98" t="s">
        <v>20</v>
      </c>
      <c r="AE15" s="98"/>
      <c r="AF15" s="2"/>
    </row>
    <row r="16" spans="1:32" x14ac:dyDescent="0.25">
      <c r="A16" s="11"/>
      <c r="B16" s="29"/>
      <c r="C16" s="29"/>
      <c r="D16" s="29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29"/>
      <c r="C17" s="29"/>
      <c r="D17" s="29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29"/>
      <c r="C18" s="29"/>
      <c r="D18" s="29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29"/>
      <c r="C19" s="29"/>
      <c r="D19" s="29"/>
      <c r="E19" s="12"/>
      <c r="F19" s="12"/>
      <c r="G19" s="12"/>
      <c r="H19" s="12"/>
      <c r="I19" s="12"/>
      <c r="J19" s="13"/>
      <c r="AD19" s="98" t="s">
        <v>21</v>
      </c>
      <c r="AE19" s="98"/>
      <c r="AF19" s="2"/>
    </row>
    <row r="20" spans="1:32" x14ac:dyDescent="0.25">
      <c r="A20" s="11"/>
      <c r="B20" s="29"/>
      <c r="C20" s="29"/>
      <c r="D20" s="29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29"/>
      <c r="C21" s="29"/>
      <c r="D21" s="29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29"/>
      <c r="C22" s="29"/>
      <c r="D22" s="29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29"/>
      <c r="C23" s="29"/>
      <c r="D23" s="29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7" t="s">
        <v>22</v>
      </c>
      <c r="AE25" s="97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34" t="s">
        <v>27</v>
      </c>
      <c r="B30" s="35">
        <f>(N13*LN(25))+N14</f>
        <v>54.677864234820632</v>
      </c>
      <c r="C30" s="12"/>
      <c r="D30" s="12"/>
      <c r="E30" s="12"/>
      <c r="F30" s="91" t="s">
        <v>29</v>
      </c>
      <c r="G30" s="91"/>
      <c r="H30" s="91"/>
      <c r="I30" s="12"/>
      <c r="J30" s="13"/>
    </row>
    <row r="31" spans="1:32" x14ac:dyDescent="0.25">
      <c r="A31" s="36" t="s">
        <v>28</v>
      </c>
      <c r="B31" s="35">
        <f>G45</f>
        <v>31.090909090908937</v>
      </c>
      <c r="C31" s="12"/>
      <c r="D31" s="12"/>
      <c r="E31" s="12"/>
      <c r="F31" s="68" t="s">
        <v>69</v>
      </c>
      <c r="G31" s="92"/>
      <c r="H31" s="92"/>
      <c r="I31" s="12"/>
      <c r="J31" s="13"/>
    </row>
    <row r="32" spans="1:32" x14ac:dyDescent="0.25">
      <c r="A32" s="36" t="s">
        <v>23</v>
      </c>
      <c r="B32" s="35">
        <f>B30-B31</f>
        <v>23.586955143911695</v>
      </c>
      <c r="C32" s="12"/>
      <c r="D32" s="12"/>
      <c r="E32" s="12"/>
      <c r="F32" s="92"/>
      <c r="G32" s="92"/>
      <c r="H32" s="9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3" t="s">
        <v>65</v>
      </c>
      <c r="B34" s="70"/>
      <c r="C34" s="70"/>
      <c r="D34" s="70"/>
      <c r="E34" s="70"/>
      <c r="F34" s="70"/>
      <c r="G34" s="70"/>
      <c r="H34" s="70"/>
      <c r="I34" s="12"/>
      <c r="J34" s="13"/>
    </row>
    <row r="35" spans="1:10" ht="21.95" customHeight="1" x14ac:dyDescent="0.25">
      <c r="A35" s="96" t="s">
        <v>7</v>
      </c>
      <c r="B35" s="81" t="s">
        <v>11</v>
      </c>
      <c r="C35" s="81" t="s">
        <v>24</v>
      </c>
      <c r="D35" s="78" t="s">
        <v>8</v>
      </c>
      <c r="E35" s="81" t="s">
        <v>9</v>
      </c>
      <c r="F35" s="81" t="s">
        <v>12</v>
      </c>
      <c r="G35" s="81" t="s">
        <v>13</v>
      </c>
      <c r="H35" s="78" t="s">
        <v>14</v>
      </c>
      <c r="I35" s="12"/>
      <c r="J35" s="13"/>
    </row>
    <row r="36" spans="1:10" ht="21.95" customHeight="1" x14ac:dyDescent="0.25">
      <c r="A36" s="96"/>
      <c r="B36" s="81"/>
      <c r="C36" s="81"/>
      <c r="D36" s="79"/>
      <c r="E36" s="81"/>
      <c r="F36" s="81"/>
      <c r="G36" s="81"/>
      <c r="H36" s="79"/>
      <c r="I36" s="12"/>
      <c r="J36" s="13"/>
    </row>
    <row r="37" spans="1:10" x14ac:dyDescent="0.25">
      <c r="A37" s="37">
        <v>35</v>
      </c>
      <c r="B37" s="38">
        <v>1</v>
      </c>
      <c r="C37" s="39">
        <v>8.3059999999999992</v>
      </c>
      <c r="D37" s="39">
        <v>11.750999999999999</v>
      </c>
      <c r="E37" s="39">
        <v>10.577999999999999</v>
      </c>
      <c r="F37" s="38">
        <f>D37-E37</f>
        <v>1.173</v>
      </c>
      <c r="G37" s="39">
        <f>E37-C37</f>
        <v>2.2720000000000002</v>
      </c>
      <c r="H37" s="40">
        <f>(F37/G37)*100</f>
        <v>51.62852112676056</v>
      </c>
      <c r="I37" s="12"/>
      <c r="J37" s="13"/>
    </row>
    <row r="38" spans="1:10" x14ac:dyDescent="0.25">
      <c r="A38" s="37">
        <v>27</v>
      </c>
      <c r="B38" s="38">
        <v>2</v>
      </c>
      <c r="C38" s="39">
        <v>8.7390000000000008</v>
      </c>
      <c r="D38" s="39">
        <v>13.026</v>
      </c>
      <c r="E38" s="39">
        <v>11.532</v>
      </c>
      <c r="F38" s="39">
        <f t="shared" ref="F38:F40" si="0">D38-E38</f>
        <v>1.4939999999999998</v>
      </c>
      <c r="G38" s="39">
        <f t="shared" ref="G38:G40" si="1">E38-C38</f>
        <v>2.7929999999999993</v>
      </c>
      <c r="H38" s="40">
        <f t="shared" ref="H38:H40" si="2">(F38/G38)*100</f>
        <v>53.490870032223427</v>
      </c>
      <c r="I38" s="12"/>
      <c r="J38" s="13"/>
    </row>
    <row r="39" spans="1:10" x14ac:dyDescent="0.25">
      <c r="A39" s="37">
        <v>21</v>
      </c>
      <c r="B39" s="38">
        <v>3</v>
      </c>
      <c r="C39" s="39">
        <v>8.3179999999999996</v>
      </c>
      <c r="D39" s="39">
        <v>11.83</v>
      </c>
      <c r="E39" s="39">
        <v>10.567</v>
      </c>
      <c r="F39" s="38">
        <f t="shared" si="0"/>
        <v>1.2629999999999999</v>
      </c>
      <c r="G39" s="39">
        <f t="shared" si="1"/>
        <v>2.2490000000000006</v>
      </c>
      <c r="H39" s="40">
        <f t="shared" si="2"/>
        <v>56.158292574477528</v>
      </c>
      <c r="I39" s="12"/>
      <c r="J39" s="13"/>
    </row>
    <row r="40" spans="1:10" x14ac:dyDescent="0.25">
      <c r="A40" s="37">
        <v>18</v>
      </c>
      <c r="B40" s="38">
        <v>4</v>
      </c>
      <c r="C40" s="39">
        <v>12.042999999999999</v>
      </c>
      <c r="D40" s="39">
        <v>14.643000000000001</v>
      </c>
      <c r="E40" s="39">
        <v>13.685</v>
      </c>
      <c r="F40" s="38">
        <f t="shared" si="0"/>
        <v>0.95800000000000018</v>
      </c>
      <c r="G40" s="39">
        <f t="shared" si="1"/>
        <v>1.6420000000000012</v>
      </c>
      <c r="H40" s="40">
        <f t="shared" si="2"/>
        <v>58.343483556638212</v>
      </c>
      <c r="I40" s="12"/>
      <c r="J40" s="13"/>
    </row>
    <row r="41" spans="1:10" x14ac:dyDescent="0.25">
      <c r="A41" s="41"/>
      <c r="B41" s="32"/>
      <c r="C41" s="32"/>
      <c r="D41" s="42"/>
      <c r="E41" s="42"/>
      <c r="F41" s="42"/>
      <c r="G41" s="32"/>
      <c r="H41" s="42"/>
      <c r="I41" s="12"/>
      <c r="J41" s="13"/>
    </row>
    <row r="42" spans="1:10" x14ac:dyDescent="0.25">
      <c r="A42" s="93" t="s">
        <v>66</v>
      </c>
      <c r="B42" s="70"/>
      <c r="C42" s="70"/>
      <c r="D42" s="70"/>
      <c r="E42" s="70"/>
      <c r="F42" s="70"/>
      <c r="G42" s="70"/>
      <c r="H42" s="18"/>
      <c r="I42" s="12"/>
      <c r="J42" s="13"/>
    </row>
    <row r="43" spans="1:10" ht="21.95" customHeight="1" x14ac:dyDescent="0.25">
      <c r="A43" s="94" t="s">
        <v>11</v>
      </c>
      <c r="B43" s="78" t="s">
        <v>10</v>
      </c>
      <c r="C43" s="78" t="s">
        <v>8</v>
      </c>
      <c r="D43" s="78" t="s">
        <v>9</v>
      </c>
      <c r="E43" s="81" t="s">
        <v>12</v>
      </c>
      <c r="F43" s="81" t="s">
        <v>13</v>
      </c>
      <c r="G43" s="78" t="s">
        <v>14</v>
      </c>
      <c r="H43" s="12"/>
      <c r="I43" s="12"/>
      <c r="J43" s="13"/>
    </row>
    <row r="44" spans="1:10" ht="21.95" customHeight="1" x14ac:dyDescent="0.25">
      <c r="A44" s="95"/>
      <c r="B44" s="79"/>
      <c r="C44" s="79"/>
      <c r="D44" s="79"/>
      <c r="E44" s="81"/>
      <c r="F44" s="81"/>
      <c r="G44" s="79"/>
      <c r="H44" s="12"/>
      <c r="I44" s="12"/>
      <c r="J44" s="13"/>
    </row>
    <row r="45" spans="1:10" x14ac:dyDescent="0.25">
      <c r="A45" s="43">
        <v>1</v>
      </c>
      <c r="B45" s="44">
        <v>11.721</v>
      </c>
      <c r="C45" s="44">
        <v>12.442</v>
      </c>
      <c r="D45" s="44">
        <v>12.271000000000001</v>
      </c>
      <c r="E45" s="44">
        <f>C45-D45</f>
        <v>0.17099999999999937</v>
      </c>
      <c r="F45" s="44">
        <f>D45-B45</f>
        <v>0.55000000000000071</v>
      </c>
      <c r="G45" s="45">
        <f>(E45/F45)*100</f>
        <v>31.090909090908937</v>
      </c>
      <c r="H45" s="12"/>
      <c r="I45" s="12"/>
      <c r="J45" s="13"/>
    </row>
    <row r="46" spans="1:10" x14ac:dyDescent="0.25">
      <c r="A46" s="11"/>
      <c r="B46" s="18"/>
      <c r="C46" s="18"/>
      <c r="D46" s="18"/>
      <c r="E46" s="18"/>
      <c r="F46" s="18"/>
      <c r="G46" s="18"/>
      <c r="H46" s="18"/>
      <c r="I46" s="12"/>
      <c r="J46" s="13"/>
    </row>
    <row r="47" spans="1:10" ht="15.75" thickBot="1" x14ac:dyDescent="0.3">
      <c r="A47" s="46"/>
      <c r="B47" s="27"/>
      <c r="C47" s="27"/>
      <c r="D47" s="27"/>
      <c r="E47" s="27"/>
      <c r="F47" s="27"/>
      <c r="G47" s="27"/>
      <c r="H47" s="27"/>
      <c r="I47" s="27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2017-12-29T01:07:43Z</cp:lastPrinted>
  <dcterms:created xsi:type="dcterms:W3CDTF">2017-11-30T15:56:40Z</dcterms:created>
  <dcterms:modified xsi:type="dcterms:W3CDTF">2017-12-29T01:07:46Z</dcterms:modified>
</cp:coreProperties>
</file>