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<sst xmlns="http://schemas.openxmlformats.org/spreadsheetml/2006/main" count="98" uniqueCount="72">
  <si>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</si>
  <si>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</si>
  <si>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</si>
  <si>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</si>
  <si>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</si>
  <si>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</si>
  <si>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</si>
  <si>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</si>
  <si>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</si>
  <si>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</si>
  <si>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</si>
  <si>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</si>
  <si>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</si>
  <si>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</si>
  <si>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</si>
  <si>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</si>
  <si>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</si>
  <si>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</si>
  <si>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</si>
  <si>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</si>
  <si>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</si>
  <si>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</si>
  <si>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</si>
  <si>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</si>
  <si>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</si>
  <si>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</si>
  <si>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</si>
  <si>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</si>
  <si>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</si>
  <si>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</si>
  <si>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</si>
  <si>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</si>
  <si>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</si>
  <si>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</si>
  <si>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</si>
  <si>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</si>
  <si>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</si>
  <si>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</si>
  <si>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</si>
  <si>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</si>
  <si>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</si>
  <si>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</si>
  <si>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</si>
  <si>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</si>
  <si>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</si>
  <si>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</si>
  <si>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</si>
  <si>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</si>
  <si>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</si>
  <si>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</si>
  <si>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</si>
  <si>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</si>
  <si>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</si>
  <si>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</si>
  <si>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</si>
  <si>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</si>
  <si>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</si>
  <si>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</si>
  <si>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</si>
  <si>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</si>
  <si>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</si>
  <si>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</si>
  <si>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</si>
  <si>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</si>
  <si>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</si>
  <si>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</si>
  <si>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</si>
  <si>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</si>
  <si>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3.00 m- 6.00 m</t>
  </si>
  <si>
    <t>CH - ARCILLA DE ALTA PLASTICIDAD CON ARENA</t>
  </si>
  <si>
    <t xml:space="preserve">PSV ENTRONQUE MOLINITO  </t>
  </si>
  <si>
    <t>km 29+139.70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</si>
</sst>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</c:v>
                </c:pt>
                <c:pt idx="9">
                  <c:v>96.8</c:v>
                </c:pt>
                <c:pt idx="10">
                  <c:v>91.6</c:v>
                </c:pt>
                <c:pt idx="11">
                  <c:v>86.6</c:v>
                </c:pt>
                <c:pt idx="12">
                  <c:v>79</c:v>
                </c:pt>
                <c:pt idx="13">
                  <c:v>71.2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67-4D40-A3D2-7DF147B8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660224"/>
        <c:axId val="236667648"/>
      </c:scatterChart>
      <c:valAx>
        <c:axId val="236660224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6667648"/>
        <c:crosses val="autoZero"/>
        <c:crossBetween val="midCat"/>
        <c:minorUnit val="10"/>
      </c:valAx>
      <c:valAx>
        <c:axId val="236667648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666022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23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50.763358778626042</c:v>
                </c:pt>
                <c:pt idx="1">
                  <c:v>56.378097277454877</c:v>
                </c:pt>
                <c:pt idx="2">
                  <c:v>58.924663957486715</c:v>
                </c:pt>
                <c:pt idx="3">
                  <c:v>61.895399134880144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51-4A79-81F5-ABA5DF587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35360"/>
        <c:axId val="237137280"/>
      </c:scatterChart>
      <c:valAx>
        <c:axId val="23713536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7137280"/>
        <c:crosses val="autoZero"/>
        <c:crossBetween val="midCat"/>
      </c:valAx>
      <c:valAx>
        <c:axId val="237137280"/>
        <c:scaling>
          <c:orientation val="minMax"/>
          <c:max val="62"/>
          <c:min val="5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3713536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A9-4FC2-BEB0-9CA2CBD6713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A9-4FC2-BEB0-9CA2CBD6713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A9-4FC2-BEB0-9CA2CBD6713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A9-4FC2-BEB0-9CA2CBD6713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56.991238535630714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29.662045989046845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A9-4FC2-BEB0-9CA2CBD6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60320"/>
        <c:axId val="237166976"/>
      </c:scatterChart>
      <c:valAx>
        <c:axId val="2371603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166976"/>
        <c:crosses val="autoZero"/>
        <c:crossBetween val="midCat"/>
        <c:majorUnit val="10"/>
        <c:minorUnit val="10"/>
      </c:valAx>
      <c:valAx>
        <c:axId val="23716697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1603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592666</xdr:colOff>
      <xdr:row>14</xdr:row>
      <xdr:rowOff>137584</xdr:rowOff>
    </xdr:from>
    <xdr:to>
      <xdr:col>1</xdr:col>
      <xdr:colOff>592667</xdr:colOff>
      <xdr:row>24</xdr:row>
      <xdr:rowOff>2</xdr:rowOff>
    </xdr:to>
    <xdr:cxnSp macro="">
      <xdr:nvCxnSpPr>
        <xdr:cNvPr id="14" name="1 Conector recto"/>
        <xdr:cNvCxnSpPr/>
      </xdr:nvCxnSpPr>
      <xdr:spPr>
        <a:xfrm flipH="1" flipV="1">
          <a:off x="1566333" y="2815167"/>
          <a:ext cx="1" cy="176741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8554687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79" t="s">
        <v>70</v>
      </c>
      <c r="C7" s="79"/>
      <c r="D7" s="79"/>
      <c r="E7" s="35"/>
      <c r="F7" s="35"/>
      <c r="G7" s="10" t="s">
        <v>25</v>
      </c>
      <c r="H7" s="70" t="s">
        <v>53</v>
      </c>
      <c r="I7" s="70"/>
      <c r="J7" s="71"/>
      <c r="K7" s="38"/>
    </row>
    <row r="8" spans="1:11" x14ac:dyDescent="0.25">
      <c r="A8" s="11" t="s">
        <v>1</v>
      </c>
      <c r="B8" s="72" t="s">
        <v>71</v>
      </c>
      <c r="C8" s="72"/>
      <c r="D8" s="72"/>
      <c r="E8" s="24"/>
      <c r="F8" s="24"/>
      <c r="G8" s="13" t="s">
        <v>5</v>
      </c>
      <c r="H8" s="73">
        <v>43080</v>
      </c>
      <c r="I8" s="74"/>
      <c r="J8" s="75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6</v>
      </c>
      <c r="E9" s="24"/>
      <c r="F9" s="24"/>
      <c r="G9" s="13" t="s">
        <v>6</v>
      </c>
      <c r="H9" s="77" t="s">
        <v>17</v>
      </c>
      <c r="I9" s="77"/>
      <c r="J9" s="78"/>
      <c r="K9" s="38"/>
    </row>
    <row r="10" spans="1:11" x14ac:dyDescent="0.25">
      <c r="A10" s="11" t="s">
        <v>3</v>
      </c>
      <c r="B10" s="16">
        <v>3</v>
      </c>
      <c r="C10" s="13" t="s">
        <v>4</v>
      </c>
      <c r="D10" s="48" t="s">
        <v>68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24"/>
      <c r="I14" s="24"/>
      <c r="J14" s="24"/>
      <c r="K14" s="3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24"/>
      <c r="I15" s="24"/>
      <c r="J15" s="24"/>
      <c r="K15" s="3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24"/>
      <c r="I16" s="24"/>
      <c r="J16" s="24"/>
      <c r="K16" s="38"/>
    </row>
    <row r="17" spans="1:16" x14ac:dyDescent="0.25">
      <c r="A17" s="49">
        <v>1</v>
      </c>
      <c r="B17" s="33">
        <v>75.5</v>
      </c>
      <c r="C17" s="33">
        <v>478.2</v>
      </c>
      <c r="D17" s="33">
        <v>415.8</v>
      </c>
      <c r="E17" s="33">
        <f>C17-D17</f>
        <v>62.399999999999977</v>
      </c>
      <c r="F17" s="33">
        <f>D17-B17</f>
        <v>340.3</v>
      </c>
      <c r="G17" s="33">
        <f>(E17/F17)*100</f>
        <v>18.336761680869813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24"/>
      <c r="H21" s="24"/>
      <c r="I21" s="24"/>
      <c r="J21" s="24"/>
      <c r="K21" s="3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24"/>
      <c r="H22" s="88" t="s">
        <v>58</v>
      </c>
      <c r="I22" s="88"/>
      <c r="J22" s="88"/>
      <c r="K22" s="3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24"/>
      <c r="H23" s="89"/>
      <c r="I23" s="89"/>
      <c r="J23" s="89"/>
      <c r="K23" s="38"/>
      <c r="P23" s="1">
        <v>3</v>
      </c>
    </row>
    <row r="24" spans="1:16" ht="15" customHeight="1" x14ac:dyDescent="0.25">
      <c r="A24" s="50" t="s">
        <v>44</v>
      </c>
      <c r="B24" s="51">
        <f>3*25.4</f>
        <v>76.199999999999989</v>
      </c>
      <c r="C24" s="52">
        <v>0</v>
      </c>
      <c r="D24" s="52">
        <f t="shared" ref="D24:D28" si="0">(C24*100)/$F$17</f>
        <v>0</v>
      </c>
      <c r="E24" s="52">
        <f>D24</f>
        <v>0</v>
      </c>
      <c r="F24" s="52">
        <f t="shared" ref="F24:F30" si="1">100-E24</f>
        <v>100</v>
      </c>
      <c r="G24" s="24"/>
      <c r="H24" s="53"/>
      <c r="I24" s="54"/>
      <c r="J24" s="55"/>
      <c r="K24" s="38"/>
      <c r="P24" s="1">
        <v>2</v>
      </c>
    </row>
    <row r="25" spans="1:16" ht="15" customHeight="1" x14ac:dyDescent="0.25">
      <c r="A25" s="50" t="s">
        <v>45</v>
      </c>
      <c r="B25" s="51">
        <f>2*25.4</f>
        <v>50.8</v>
      </c>
      <c r="C25" s="52">
        <v>0</v>
      </c>
      <c r="D25" s="52">
        <f t="shared" si="0"/>
        <v>0</v>
      </c>
      <c r="E25" s="52">
        <f>E24+D25</f>
        <v>0</v>
      </c>
      <c r="F25" s="52">
        <f t="shared" si="1"/>
        <v>100</v>
      </c>
      <c r="G25" s="24"/>
      <c r="H25" s="56" t="s">
        <v>59</v>
      </c>
      <c r="I25" s="57">
        <v>0</v>
      </c>
      <c r="J25" s="58"/>
      <c r="K25" s="38"/>
    </row>
    <row r="26" spans="1:16" ht="15" customHeight="1" x14ac:dyDescent="0.25">
      <c r="A26" s="50" t="s">
        <v>46</v>
      </c>
      <c r="B26" s="51">
        <f>1*25.4</f>
        <v>25.4</v>
      </c>
      <c r="C26" s="52">
        <v>0</v>
      </c>
      <c r="D26" s="52">
        <f t="shared" si="0"/>
        <v>0</v>
      </c>
      <c r="E26" s="52">
        <f t="shared" ref="E26:E28" si="2">E25+D26</f>
        <v>0</v>
      </c>
      <c r="F26" s="52">
        <f t="shared" si="1"/>
        <v>100</v>
      </c>
      <c r="G26" s="24"/>
      <c r="H26" s="56" t="s">
        <v>60</v>
      </c>
      <c r="I26" s="57">
        <v>0</v>
      </c>
      <c r="J26" s="58"/>
      <c r="K26" s="38"/>
    </row>
    <row r="27" spans="1:16" ht="15" customHeight="1" x14ac:dyDescent="0.25">
      <c r="A27" s="50" t="s">
        <v>47</v>
      </c>
      <c r="B27" s="51">
        <f>0.75*25.4</f>
        <v>19.049999999999997</v>
      </c>
      <c r="C27" s="52">
        <v>0</v>
      </c>
      <c r="D27" s="52">
        <f t="shared" si="0"/>
        <v>0</v>
      </c>
      <c r="E27" s="52">
        <f t="shared" si="2"/>
        <v>0</v>
      </c>
      <c r="F27" s="52">
        <f t="shared" si="1"/>
        <v>100</v>
      </c>
      <c r="G27" s="24"/>
      <c r="H27" s="56" t="s">
        <v>61</v>
      </c>
      <c r="I27" s="57">
        <v>0</v>
      </c>
      <c r="J27" s="58"/>
      <c r="K27" s="38"/>
    </row>
    <row r="28" spans="1:16" ht="15" customHeight="1" x14ac:dyDescent="0.25">
      <c r="A28" s="50" t="s">
        <v>48</v>
      </c>
      <c r="B28" s="51">
        <f>0.5*25.4</f>
        <v>12.7</v>
      </c>
      <c r="C28" s="52">
        <v>0</v>
      </c>
      <c r="D28" s="52">
        <f t="shared" si="0"/>
        <v>0</v>
      </c>
      <c r="E28" s="52">
        <f t="shared" si="2"/>
        <v>0</v>
      </c>
      <c r="F28" s="52">
        <f t="shared" si="1"/>
        <v>100</v>
      </c>
      <c r="G28" s="24"/>
      <c r="H28" s="56" t="s">
        <v>62</v>
      </c>
      <c r="I28" s="59" t="str">
        <f>IF(I27=0, "NO DETERMINADO", I27/I25)</f>
        <v>NO DETERMINADO</v>
      </c>
      <c r="J28" s="60"/>
      <c r="K28" s="38"/>
    </row>
    <row r="29" spans="1:16" ht="15" customHeight="1" x14ac:dyDescent="0.25">
      <c r="A29" s="50" t="s">
        <v>49</v>
      </c>
      <c r="B29" s="51">
        <f>(3/8)*25.4</f>
        <v>9.5249999999999986</v>
      </c>
      <c r="C29" s="52">
        <v>0</v>
      </c>
      <c r="D29" s="52">
        <f>(C29*100)/$F$17</f>
        <v>0</v>
      </c>
      <c r="E29" s="52">
        <f>E28+D29</f>
        <v>0</v>
      </c>
      <c r="F29" s="52">
        <f t="shared" si="1"/>
        <v>100</v>
      </c>
      <c r="G29" s="24"/>
      <c r="H29" s="56" t="s">
        <v>63</v>
      </c>
      <c r="I29" s="59" t="str">
        <f>IF(I26=0,"NO DETERMINADO", (I26*I26)/(I25*I27))</f>
        <v>NO DETERMINADO</v>
      </c>
      <c r="J29" s="60"/>
      <c r="K29" s="38"/>
    </row>
    <row r="30" spans="1:16" x14ac:dyDescent="0.25">
      <c r="A30" s="50" t="s">
        <v>50</v>
      </c>
      <c r="B30" s="51">
        <f>0.25*25.4</f>
        <v>6.35</v>
      </c>
      <c r="C30" s="52">
        <v>0</v>
      </c>
      <c r="D30" s="52">
        <f>(C30*100)/$F$17</f>
        <v>0</v>
      </c>
      <c r="E30" s="52">
        <f>E29+D30</f>
        <v>0</v>
      </c>
      <c r="F30" s="52">
        <f t="shared" si="1"/>
        <v>100</v>
      </c>
      <c r="G30" s="24"/>
      <c r="H30" s="61"/>
      <c r="I30" s="62"/>
      <c r="J30" s="63"/>
      <c r="K30" s="38"/>
    </row>
    <row r="31" spans="1:16" x14ac:dyDescent="0.25">
      <c r="A31" s="50" t="s">
        <v>51</v>
      </c>
      <c r="B31" s="51">
        <v>4.75</v>
      </c>
      <c r="C31" s="52">
        <v>0</v>
      </c>
      <c r="D31" s="52">
        <f t="shared" ref="D31" si="3">(C31*100)/$F$17</f>
        <v>0</v>
      </c>
      <c r="E31" s="52">
        <f>E30+D31</f>
        <v>0</v>
      </c>
      <c r="F31" s="52">
        <f>100-E31</f>
        <v>100</v>
      </c>
      <c r="G31" s="24"/>
      <c r="H31" s="24"/>
      <c r="I31" s="24"/>
      <c r="J31" s="24"/>
      <c r="K31" s="38"/>
    </row>
    <row r="32" spans="1:16" x14ac:dyDescent="0.25">
      <c r="A32" s="50" t="s">
        <v>34</v>
      </c>
      <c r="B32" s="51">
        <v>2</v>
      </c>
      <c r="C32" s="64">
        <v>0.5</v>
      </c>
      <c r="D32" s="64">
        <f>(C32*$F$31)/$C$39</f>
        <v>1</v>
      </c>
      <c r="E32" s="52">
        <f>D32</f>
        <v>1</v>
      </c>
      <c r="F32" s="52">
        <f>$F$31-E32</f>
        <v>99</v>
      </c>
      <c r="G32" s="24"/>
      <c r="H32" s="92" t="s">
        <v>54</v>
      </c>
      <c r="I32" s="93"/>
      <c r="J32" s="94"/>
      <c r="K32" s="38"/>
    </row>
    <row r="33" spans="1:11" x14ac:dyDescent="0.25">
      <c r="A33" s="50" t="s">
        <v>35</v>
      </c>
      <c r="B33" s="65">
        <v>0.85</v>
      </c>
      <c r="C33" s="64">
        <v>1.1000000000000001</v>
      </c>
      <c r="D33" s="64">
        <f t="shared" ref="D33:D38" si="4">(C33*$F$31)/$C$39</f>
        <v>2.2000000000000002</v>
      </c>
      <c r="E33" s="52">
        <f t="shared" ref="E33:E38" si="5">E32+D33</f>
        <v>3.2</v>
      </c>
      <c r="F33" s="52">
        <f t="shared" ref="F33:F38" si="6">$F$31-E33</f>
        <v>96.8</v>
      </c>
      <c r="G33" s="24"/>
      <c r="H33" s="95"/>
      <c r="I33" s="96"/>
      <c r="J33" s="97"/>
      <c r="K33" s="38"/>
    </row>
    <row r="34" spans="1:11" x14ac:dyDescent="0.25">
      <c r="A34" s="50" t="s">
        <v>36</v>
      </c>
      <c r="B34" s="65">
        <v>0.42499999999999999</v>
      </c>
      <c r="C34" s="64">
        <v>2.6</v>
      </c>
      <c r="D34" s="64">
        <f t="shared" si="4"/>
        <v>5.2</v>
      </c>
      <c r="E34" s="52">
        <f t="shared" si="5"/>
        <v>8.4</v>
      </c>
      <c r="F34" s="52">
        <f t="shared" si="6"/>
        <v>91.6</v>
      </c>
      <c r="G34" s="24"/>
      <c r="H34" s="53"/>
      <c r="I34" s="54"/>
      <c r="J34" s="55"/>
      <c r="K34" s="38"/>
    </row>
    <row r="35" spans="1:11" x14ac:dyDescent="0.25">
      <c r="A35" s="50" t="s">
        <v>37</v>
      </c>
      <c r="B35" s="65">
        <v>0.25</v>
      </c>
      <c r="C35" s="64">
        <v>2.5</v>
      </c>
      <c r="D35" s="64">
        <f t="shared" si="4"/>
        <v>5</v>
      </c>
      <c r="E35" s="52">
        <f t="shared" si="5"/>
        <v>13.4</v>
      </c>
      <c r="F35" s="52">
        <f t="shared" si="6"/>
        <v>86.6</v>
      </c>
      <c r="G35" s="24"/>
      <c r="H35" s="56" t="s">
        <v>55</v>
      </c>
      <c r="I35" s="66">
        <f>E31</f>
        <v>0</v>
      </c>
      <c r="J35" s="67"/>
      <c r="K35" s="38"/>
    </row>
    <row r="36" spans="1:11" x14ac:dyDescent="0.25">
      <c r="A36" s="50" t="s">
        <v>38</v>
      </c>
      <c r="B36" s="65">
        <v>0.15</v>
      </c>
      <c r="C36" s="64">
        <v>3.8</v>
      </c>
      <c r="D36" s="64">
        <f t="shared" si="4"/>
        <v>7.6</v>
      </c>
      <c r="E36" s="52">
        <f t="shared" si="5"/>
        <v>21</v>
      </c>
      <c r="F36" s="52">
        <f t="shared" si="6"/>
        <v>79</v>
      </c>
      <c r="G36" s="24"/>
      <c r="H36" s="56" t="s">
        <v>56</v>
      </c>
      <c r="I36" s="66">
        <f>100-I35-I37</f>
        <v>28.799999999999997</v>
      </c>
      <c r="J36" s="67"/>
      <c r="K36" s="38"/>
    </row>
    <row r="37" spans="1:11" x14ac:dyDescent="0.25">
      <c r="A37" s="50" t="s">
        <v>39</v>
      </c>
      <c r="B37" s="65">
        <v>7.4999999999999997E-2</v>
      </c>
      <c r="C37" s="64">
        <v>3.9</v>
      </c>
      <c r="D37" s="64">
        <f t="shared" si="4"/>
        <v>7.8</v>
      </c>
      <c r="E37" s="52">
        <f t="shared" si="5"/>
        <v>28.8</v>
      </c>
      <c r="F37" s="52">
        <f t="shared" si="6"/>
        <v>71.2</v>
      </c>
      <c r="G37" s="24"/>
      <c r="H37" s="56" t="s">
        <v>57</v>
      </c>
      <c r="I37" s="66">
        <f>D38</f>
        <v>71.2</v>
      </c>
      <c r="J37" s="67"/>
      <c r="K37" s="38"/>
    </row>
    <row r="38" spans="1:11" x14ac:dyDescent="0.25">
      <c r="A38" s="50" t="s">
        <v>40</v>
      </c>
      <c r="B38" s="65" t="s">
        <v>41</v>
      </c>
      <c r="C38" s="64">
        <f>50-SUM(C32:C37)</f>
        <v>35.6</v>
      </c>
      <c r="D38" s="64">
        <f t="shared" si="4"/>
        <v>71.2</v>
      </c>
      <c r="E38" s="52">
        <f t="shared" si="5"/>
        <v>100</v>
      </c>
      <c r="F38" s="52">
        <f t="shared" si="6"/>
        <v>0</v>
      </c>
      <c r="G38" s="24"/>
      <c r="H38" s="61"/>
      <c r="I38" s="62"/>
      <c r="J38" s="63"/>
      <c r="K38" s="38"/>
    </row>
    <row r="39" spans="1:11" x14ac:dyDescent="0.25">
      <c r="A39" s="80" t="s">
        <v>42</v>
      </c>
      <c r="B39" s="81"/>
      <c r="C39" s="68">
        <f>SUM(C32:C38)</f>
        <v>50</v>
      </c>
      <c r="D39" s="68" t="s">
        <v>41</v>
      </c>
      <c r="E39" s="69" t="s">
        <v>41</v>
      </c>
      <c r="F39" s="69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ht="15.75" thickBot="1" x14ac:dyDescent="0.3">
      <c r="A58" s="46"/>
      <c r="B58" s="21"/>
      <c r="C58" s="21"/>
      <c r="D58" s="21"/>
      <c r="E58" s="21"/>
      <c r="F58" s="21"/>
      <c r="G58" s="21"/>
      <c r="H58" s="21"/>
      <c r="I58" s="21"/>
      <c r="J58" s="21"/>
      <c r="K58" s="47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J1" sqref="A1:J4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710937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79" t="str">
        <f>GRANULOMETRÍA!B7</f>
        <v xml:space="preserve">PSV ENTRONQUE MOLINITO  </v>
      </c>
      <c r="C7" s="79"/>
      <c r="D7" s="79"/>
      <c r="E7" s="9"/>
      <c r="F7" s="10" t="s">
        <v>25</v>
      </c>
      <c r="G7" s="70" t="s">
        <v>26</v>
      </c>
      <c r="H7" s="70"/>
      <c r="I7" s="71"/>
      <c r="J7" s="38"/>
      <c r="L7" s="2"/>
      <c r="M7" s="2"/>
      <c r="N7" s="2"/>
      <c r="AF7" s="2"/>
    </row>
    <row r="8" spans="1:32" x14ac:dyDescent="0.25">
      <c r="A8" s="11" t="s">
        <v>1</v>
      </c>
      <c r="B8" s="72" t="str">
        <f>GRANULOMETRÍA!B8</f>
        <v>km 29+139.70</v>
      </c>
      <c r="C8" s="72"/>
      <c r="D8" s="72"/>
      <c r="E8" s="12"/>
      <c r="F8" s="13" t="s">
        <v>5</v>
      </c>
      <c r="G8" s="73">
        <f>GRANULOMETRÍA!H8</f>
        <v>43080</v>
      </c>
      <c r="H8" s="74"/>
      <c r="I8" s="75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6</v>
      </c>
      <c r="E9" s="12"/>
      <c r="F9" s="13" t="s">
        <v>6</v>
      </c>
      <c r="G9" s="77" t="str">
        <f>GRANULOMETRÍA!H9</f>
        <v>ALH</v>
      </c>
      <c r="H9" s="77"/>
      <c r="I9" s="78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3</v>
      </c>
      <c r="C10" s="15" t="s">
        <v>4</v>
      </c>
      <c r="D10" s="17" t="str">
        <f>GRANULOMETRÍA!D10</f>
        <v>3.00 m- 6.00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22"/>
      <c r="J11" s="18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-19.96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121.24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99" t="s">
        <v>20</v>
      </c>
      <c r="AE15" s="99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99" t="s">
        <v>21</v>
      </c>
      <c r="AE19" s="99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98" t="s">
        <v>22</v>
      </c>
      <c r="AE25" s="98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56.991238535630714</v>
      </c>
      <c r="C30" s="24"/>
      <c r="D30" s="24"/>
      <c r="E30" s="24"/>
      <c r="F30" s="101" t="s">
        <v>29</v>
      </c>
      <c r="G30" s="101"/>
      <c r="H30" s="101"/>
      <c r="I30" s="24"/>
      <c r="J30" s="38"/>
    </row>
    <row r="31" spans="1:32" x14ac:dyDescent="0.25">
      <c r="A31" s="42" t="s">
        <v>28</v>
      </c>
      <c r="B31" s="41">
        <f>G45</f>
        <v>27.329192546583869</v>
      </c>
      <c r="C31" s="24"/>
      <c r="D31" s="24"/>
      <c r="E31" s="24"/>
      <c r="F31" s="88" t="s">
        <v>69</v>
      </c>
      <c r="G31" s="102"/>
      <c r="H31" s="102"/>
      <c r="I31" s="24"/>
      <c r="J31" s="38"/>
    </row>
    <row r="32" spans="1:32" x14ac:dyDescent="0.25">
      <c r="A32" s="42" t="s">
        <v>23</v>
      </c>
      <c r="B32" s="41">
        <f>B30-B31</f>
        <v>29.662045989046845</v>
      </c>
      <c r="C32" s="24"/>
      <c r="D32" s="24"/>
      <c r="E32" s="24"/>
      <c r="F32" s="102"/>
      <c r="G32" s="102"/>
      <c r="H32" s="102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24"/>
      <c r="J34" s="3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24"/>
      <c r="J35" s="3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24"/>
      <c r="J36" s="38"/>
    </row>
    <row r="37" spans="1:10" x14ac:dyDescent="0.25">
      <c r="A37" s="43">
        <v>32</v>
      </c>
      <c r="B37" s="27">
        <v>1</v>
      </c>
      <c r="C37" s="28">
        <v>13.984</v>
      </c>
      <c r="D37" s="28">
        <v>17.934000000000001</v>
      </c>
      <c r="E37" s="28">
        <v>16.603999999999999</v>
      </c>
      <c r="F37" s="28">
        <f>D37-E37</f>
        <v>1.3300000000000018</v>
      </c>
      <c r="G37" s="28">
        <f>E37-C37</f>
        <v>2.6199999999999992</v>
      </c>
      <c r="H37" s="29">
        <f>(F37/G37)*100</f>
        <v>50.763358778626042</v>
      </c>
      <c r="I37" s="24"/>
      <c r="J37" s="38"/>
    </row>
    <row r="38" spans="1:10" x14ac:dyDescent="0.25">
      <c r="A38" s="43">
        <v>28</v>
      </c>
      <c r="B38" s="27">
        <v>2</v>
      </c>
      <c r="C38" s="28">
        <v>8.9079999999999995</v>
      </c>
      <c r="D38" s="28">
        <v>14.02</v>
      </c>
      <c r="E38" s="28">
        <v>12.177</v>
      </c>
      <c r="F38" s="28">
        <f t="shared" ref="F38:F40" si="0">D38-E38</f>
        <v>1.843</v>
      </c>
      <c r="G38" s="28">
        <f t="shared" ref="G38:G40" si="1">E38-C38</f>
        <v>3.2690000000000001</v>
      </c>
      <c r="H38" s="29">
        <f t="shared" ref="H38:H40" si="2">(F38/G38)*100</f>
        <v>56.378097277454877</v>
      </c>
      <c r="I38" s="24"/>
      <c r="J38" s="38"/>
    </row>
    <row r="39" spans="1:10" x14ac:dyDescent="0.25">
      <c r="A39" s="43">
        <v>23</v>
      </c>
      <c r="B39" s="27">
        <v>3</v>
      </c>
      <c r="C39" s="28">
        <v>8.82</v>
      </c>
      <c r="D39" s="28">
        <v>13.904</v>
      </c>
      <c r="E39" s="28">
        <v>12.019</v>
      </c>
      <c r="F39" s="27">
        <f t="shared" si="0"/>
        <v>1.8849999999999998</v>
      </c>
      <c r="G39" s="28">
        <f t="shared" si="1"/>
        <v>3.1989999999999998</v>
      </c>
      <c r="H39" s="29">
        <f t="shared" si="2"/>
        <v>58.924663957486715</v>
      </c>
      <c r="I39" s="24"/>
      <c r="J39" s="38"/>
    </row>
    <row r="40" spans="1:10" x14ac:dyDescent="0.25">
      <c r="A40" s="43">
        <v>19</v>
      </c>
      <c r="B40" s="27">
        <v>4</v>
      </c>
      <c r="C40" s="28">
        <v>13.763999999999999</v>
      </c>
      <c r="D40" s="28">
        <v>17.881</v>
      </c>
      <c r="E40" s="28">
        <v>16.306999999999999</v>
      </c>
      <c r="F40" s="27">
        <f t="shared" si="0"/>
        <v>1.5740000000000016</v>
      </c>
      <c r="G40" s="28">
        <f t="shared" si="1"/>
        <v>2.5429999999999993</v>
      </c>
      <c r="H40" s="29">
        <f t="shared" si="2"/>
        <v>61.895399134880144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2"/>
      <c r="I42" s="24"/>
      <c r="J42" s="3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24"/>
      <c r="I43" s="24"/>
      <c r="J43" s="3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24"/>
      <c r="I44" s="24"/>
      <c r="J44" s="38"/>
    </row>
    <row r="45" spans="1:10" x14ac:dyDescent="0.25">
      <c r="A45" s="45">
        <v>1</v>
      </c>
      <c r="B45" s="32">
        <v>8.84</v>
      </c>
      <c r="C45" s="32">
        <v>9.66</v>
      </c>
      <c r="D45" s="32">
        <v>9.484</v>
      </c>
      <c r="E45" s="32">
        <f>C45-D45</f>
        <v>0.17600000000000016</v>
      </c>
      <c r="F45" s="32">
        <f>D45-B45</f>
        <v>0.64400000000000013</v>
      </c>
      <c r="G45" s="33">
        <f>(E45/F45)*100</f>
        <v>27.329192546583869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12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2017-12-29T01:10:58Z</cp:lastPrinted>
  <dcterms:created xsi:type="dcterms:W3CDTF">2017-11-30T15:56:40Z</dcterms:created>
  <dcterms:modified xsi:type="dcterms:W3CDTF">2017-12-29T01:11:05Z</dcterms:modified>
</cp:coreProperties>
</file>