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CLASIFICACIÓN!$A$1:$J$46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<sst xmlns="http://schemas.openxmlformats.org/spreadsheetml/2006/main" count="98" uniqueCount="72">
  <si>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</si>
  <si>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</si>
  <si>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</si>
  <si>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</si>
  <si>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</si>
  <si>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</si>
  <si>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</si>
  <si>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</si>
  <si>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</si>
  <si>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</si>
  <si>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</si>
  <si>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</si>
  <si>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</si>
  <si>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</si>
  <si>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</si>
  <si>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</si>
  <si>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</si>
  <si>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</si>
  <si>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</si>
  <si>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</si>
  <si>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</si>
  <si>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</si>
  <si>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</si>
  <si>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</si>
  <si>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</si>
  <si>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</si>
  <si>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</si>
  <si>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</si>
  <si>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</si>
  <si>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</si>
  <si>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</si>
  <si>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</si>
  <si>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</si>
  <si>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</si>
  <si>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</si>
  <si>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</si>
  <si>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</si>
  <si>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</si>
  <si>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</si>
  <si>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</si>
  <si>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</si>
  <si>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</si>
  <si>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</si>
  <si>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</si>
  <si>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</si>
  <si>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</si>
  <si>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</si>
  <si>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</si>
  <si>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</si>
  <si>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</si>
  <si>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</si>
  <si>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</si>
  <si>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</si>
  <si>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</si>
  <si>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</si>
  <si>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</si>
  <si>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</si>
  <si>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</si>
  <si>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</si>
  <si>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</si>
  <si>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</si>
  <si>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</si>
  <si>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</si>
  <si>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</si>
  <si>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</si>
  <si>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</si>
  <si>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</si>
  <si>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</si>
  <si>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ML - LIMO DE BAJA PLASTICIDAD CON ARENA</t>
  </si>
  <si>
    <t>8.00 m-9.60 m</t>
  </si>
  <si>
    <t xml:space="preserve"> PUENTE ATIRANTADO</t>
  </si>
  <si>
    <t>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</si>
</sst>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99.847444698703285</c:v>
                </c:pt>
                <c:pt idx="8">
                  <c:v>98.649275362318846</c:v>
                </c:pt>
                <c:pt idx="9">
                  <c:v>97.850495804729221</c:v>
                </c:pt>
                <c:pt idx="10">
                  <c:v>97.251411136537001</c:v>
                </c:pt>
                <c:pt idx="11">
                  <c:v>95.054767353165531</c:v>
                </c:pt>
                <c:pt idx="12">
                  <c:v>90.661479786422575</c:v>
                </c:pt>
                <c:pt idx="13">
                  <c:v>84.071548436308163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EC-4042-B2E8-F5717C45D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056896"/>
        <c:axId val="253134720"/>
      </c:scatterChart>
      <c:valAx>
        <c:axId val="253056896"/>
        <c:scaling>
          <c:logBase val="10"/>
          <c:orientation val="maxMin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3134720"/>
        <c:crosses val="autoZero"/>
        <c:crossBetween val="midCat"/>
        <c:minorUnit val="10"/>
      </c:valAx>
      <c:valAx>
        <c:axId val="25313472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305689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29</c:v>
                </c:pt>
                <c:pt idx="1">
                  <c:v>26</c:v>
                </c:pt>
                <c:pt idx="2">
                  <c:v>22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34.903452311293151</c:v>
                </c:pt>
                <c:pt idx="1">
                  <c:v>36.234329797492762</c:v>
                </c:pt>
                <c:pt idx="2">
                  <c:v>38.38024658535781</c:v>
                </c:pt>
                <c:pt idx="3">
                  <c:v>40.595497458242548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E0-465D-B7F8-7E0F72F7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743872"/>
        <c:axId val="253746560"/>
      </c:scatterChart>
      <c:valAx>
        <c:axId val="25374387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53746560"/>
        <c:crosses val="autoZero"/>
        <c:crossBetween val="midCat"/>
      </c:valAx>
      <c:valAx>
        <c:axId val="253746560"/>
        <c:scaling>
          <c:orientation val="minMax"/>
          <c:max val="41"/>
          <c:min val="3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374387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74-4D39-8347-233FD516FA1F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74-4D39-8347-233FD516FA1F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74-4D39-8347-233FD516FA1F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74-4D39-8347-233FD516FA1F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36.914505242458539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9.4230963077505869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74-4D39-8347-233FD516F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058880"/>
        <c:axId val="254061184"/>
      </c:scatterChart>
      <c:valAx>
        <c:axId val="25405888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061184"/>
        <c:crosses val="autoZero"/>
        <c:crossBetween val="midCat"/>
        <c:majorUnit val="10"/>
        <c:minorUnit val="10"/>
      </c:valAx>
      <c:valAx>
        <c:axId val="25406118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05888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70909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592666</xdr:colOff>
      <xdr:row>14</xdr:row>
      <xdr:rowOff>127000</xdr:rowOff>
    </xdr:from>
    <xdr:to>
      <xdr:col>1</xdr:col>
      <xdr:colOff>603248</xdr:colOff>
      <xdr:row>24</xdr:row>
      <xdr:rowOff>10582</xdr:rowOff>
    </xdr:to>
    <xdr:cxnSp macro="">
      <xdr:nvCxnSpPr>
        <xdr:cNvPr id="14" name="1 Conector recto"/>
        <xdr:cNvCxnSpPr/>
      </xdr:nvCxnSpPr>
      <xdr:spPr>
        <a:xfrm flipH="1" flipV="1">
          <a:off x="1566333" y="2804583"/>
          <a:ext cx="10582" cy="178858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10" sqref="M1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9" t="s">
        <v>70</v>
      </c>
      <c r="C7" s="79"/>
      <c r="D7" s="79"/>
      <c r="E7" s="9"/>
      <c r="F7" s="9"/>
      <c r="G7" s="16" t="s">
        <v>25</v>
      </c>
      <c r="H7" s="70" t="s">
        <v>53</v>
      </c>
      <c r="I7" s="70"/>
      <c r="J7" s="71"/>
      <c r="K7" s="13"/>
    </row>
    <row r="8" spans="1:11" x14ac:dyDescent="0.25">
      <c r="A8" s="17" t="s">
        <v>1</v>
      </c>
      <c r="B8" s="72" t="s">
        <v>71</v>
      </c>
      <c r="C8" s="72"/>
      <c r="D8" s="72"/>
      <c r="E8" s="12"/>
      <c r="F8" s="12"/>
      <c r="G8" s="19" t="s">
        <v>5</v>
      </c>
      <c r="H8" s="73">
        <v>43071</v>
      </c>
      <c r="I8" s="74"/>
      <c r="J8" s="75"/>
      <c r="K8" s="13"/>
    </row>
    <row r="9" spans="1:11" x14ac:dyDescent="0.25">
      <c r="A9" s="17" t="s">
        <v>67</v>
      </c>
      <c r="B9" s="20">
        <v>1</v>
      </c>
      <c r="C9" s="19" t="s">
        <v>2</v>
      </c>
      <c r="D9" s="20">
        <v>11</v>
      </c>
      <c r="E9" s="12"/>
      <c r="F9" s="12"/>
      <c r="G9" s="19" t="s">
        <v>6</v>
      </c>
      <c r="H9" s="77" t="s">
        <v>17</v>
      </c>
      <c r="I9" s="77"/>
      <c r="J9" s="78"/>
      <c r="K9" s="13"/>
    </row>
    <row r="10" spans="1:11" x14ac:dyDescent="0.25">
      <c r="A10" s="17" t="s">
        <v>3</v>
      </c>
      <c r="B10" s="22">
        <v>3</v>
      </c>
      <c r="C10" s="19" t="s">
        <v>4</v>
      </c>
      <c r="D10" s="48" t="s">
        <v>69</v>
      </c>
      <c r="E10" s="12"/>
      <c r="F10" s="12"/>
      <c r="G10" s="12"/>
      <c r="H10" s="18"/>
      <c r="I10" s="18"/>
      <c r="J10" s="13"/>
      <c r="K10" s="13"/>
    </row>
    <row r="11" spans="1:11" ht="15.75" thickBot="1" x14ac:dyDescent="0.3">
      <c r="A11" s="25"/>
      <c r="B11" s="76"/>
      <c r="C11" s="76"/>
      <c r="D11" s="76"/>
      <c r="E11" s="26"/>
      <c r="F11" s="27"/>
      <c r="G11" s="27"/>
      <c r="H11" s="26"/>
      <c r="I11" s="26"/>
      <c r="J11" s="47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68">
        <v>1</v>
      </c>
      <c r="B17" s="45">
        <v>80.900000000000006</v>
      </c>
      <c r="C17" s="45">
        <v>657.7</v>
      </c>
      <c r="D17" s="45">
        <v>474.2</v>
      </c>
      <c r="E17" s="45">
        <f>C17-D17</f>
        <v>183.50000000000006</v>
      </c>
      <c r="F17" s="45">
        <f>D17-B17</f>
        <v>393.29999999999995</v>
      </c>
      <c r="G17" s="45">
        <f>(E17/F17)*100</f>
        <v>46.656496313246905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69" t="s">
        <v>44</v>
      </c>
      <c r="B24" s="50">
        <f>3*25.4</f>
        <v>76.199999999999989</v>
      </c>
      <c r="C24" s="51">
        <v>0</v>
      </c>
      <c r="D24" s="51">
        <f t="shared" ref="D24:D28" si="0">(C24*100)/$F$17</f>
        <v>0</v>
      </c>
      <c r="E24" s="51">
        <f>D24</f>
        <v>0</v>
      </c>
      <c r="F24" s="51">
        <f t="shared" ref="F24:F30" si="1">100-E24</f>
        <v>100</v>
      </c>
      <c r="G24" s="12"/>
      <c r="H24" s="52"/>
      <c r="I24" s="53"/>
      <c r="J24" s="54"/>
      <c r="K24" s="13"/>
      <c r="P24" s="1">
        <v>2</v>
      </c>
    </row>
    <row r="25" spans="1:16" ht="15" customHeight="1" x14ac:dyDescent="0.25">
      <c r="A25" s="69" t="s">
        <v>45</v>
      </c>
      <c r="B25" s="50">
        <f>2*25.4</f>
        <v>50.8</v>
      </c>
      <c r="C25" s="51">
        <v>0</v>
      </c>
      <c r="D25" s="51">
        <f t="shared" si="0"/>
        <v>0</v>
      </c>
      <c r="E25" s="51">
        <f>E24+D25</f>
        <v>0</v>
      </c>
      <c r="F25" s="51">
        <f t="shared" si="1"/>
        <v>100</v>
      </c>
      <c r="G25" s="12"/>
      <c r="H25" s="55" t="s">
        <v>59</v>
      </c>
      <c r="I25" s="56">
        <v>0</v>
      </c>
      <c r="J25" s="57"/>
      <c r="K25" s="13"/>
    </row>
    <row r="26" spans="1:16" ht="15" customHeight="1" x14ac:dyDescent="0.25">
      <c r="A26" s="69" t="s">
        <v>46</v>
      </c>
      <c r="B26" s="50">
        <f>1*25.4</f>
        <v>25.4</v>
      </c>
      <c r="C26" s="51">
        <v>0</v>
      </c>
      <c r="D26" s="51">
        <f t="shared" si="0"/>
        <v>0</v>
      </c>
      <c r="E26" s="51">
        <f t="shared" ref="E26:E28" si="2">E25+D26</f>
        <v>0</v>
      </c>
      <c r="F26" s="51">
        <f t="shared" si="1"/>
        <v>100</v>
      </c>
      <c r="G26" s="12"/>
      <c r="H26" s="55" t="s">
        <v>60</v>
      </c>
      <c r="I26" s="56">
        <v>0</v>
      </c>
      <c r="J26" s="57"/>
      <c r="K26" s="13"/>
    </row>
    <row r="27" spans="1:16" ht="15" customHeight="1" x14ac:dyDescent="0.25">
      <c r="A27" s="69" t="s">
        <v>47</v>
      </c>
      <c r="B27" s="50">
        <f>0.75*25.4</f>
        <v>19.049999999999997</v>
      </c>
      <c r="C27" s="51">
        <v>0</v>
      </c>
      <c r="D27" s="51">
        <f t="shared" si="0"/>
        <v>0</v>
      </c>
      <c r="E27" s="51">
        <f t="shared" si="2"/>
        <v>0</v>
      </c>
      <c r="F27" s="51">
        <f t="shared" si="1"/>
        <v>100</v>
      </c>
      <c r="G27" s="12"/>
      <c r="H27" s="55" t="s">
        <v>61</v>
      </c>
      <c r="I27" s="56">
        <v>0</v>
      </c>
      <c r="J27" s="57"/>
      <c r="K27" s="13"/>
    </row>
    <row r="28" spans="1:16" ht="15" customHeight="1" x14ac:dyDescent="0.25">
      <c r="A28" s="69" t="s">
        <v>48</v>
      </c>
      <c r="B28" s="50">
        <f>0.5*25.4</f>
        <v>12.7</v>
      </c>
      <c r="C28" s="51">
        <v>0</v>
      </c>
      <c r="D28" s="51">
        <f t="shared" si="0"/>
        <v>0</v>
      </c>
      <c r="E28" s="51">
        <f t="shared" si="2"/>
        <v>0</v>
      </c>
      <c r="F28" s="51">
        <f t="shared" si="1"/>
        <v>100</v>
      </c>
      <c r="G28" s="12"/>
      <c r="H28" s="55" t="s">
        <v>62</v>
      </c>
      <c r="I28" s="58" t="str">
        <f>IF(I27=0, "NO DETERMINADO", I27/I25)</f>
        <v>NO DETERMINADO</v>
      </c>
      <c r="J28" s="59"/>
      <c r="K28" s="13"/>
    </row>
    <row r="29" spans="1:16" ht="15" customHeight="1" x14ac:dyDescent="0.25">
      <c r="A29" s="69" t="s">
        <v>49</v>
      </c>
      <c r="B29" s="50">
        <f>(3/8)*25.4</f>
        <v>9.5249999999999986</v>
      </c>
      <c r="C29" s="51">
        <v>0</v>
      </c>
      <c r="D29" s="51">
        <f>(C29*100)/$F$17</f>
        <v>0</v>
      </c>
      <c r="E29" s="51">
        <f>E28+D29</f>
        <v>0</v>
      </c>
      <c r="F29" s="51">
        <f t="shared" si="1"/>
        <v>100</v>
      </c>
      <c r="G29" s="12"/>
      <c r="H29" s="55" t="s">
        <v>63</v>
      </c>
      <c r="I29" s="58" t="str">
        <f>IF(I26=0,"NO DETERMINADO", (I26*I26)/(I25*I27))</f>
        <v>NO DETERMINADO</v>
      </c>
      <c r="J29" s="59"/>
      <c r="K29" s="13"/>
    </row>
    <row r="30" spans="1:16" x14ac:dyDescent="0.25">
      <c r="A30" s="69" t="s">
        <v>50</v>
      </c>
      <c r="B30" s="50">
        <f>0.25*25.4</f>
        <v>6.35</v>
      </c>
      <c r="C30" s="51">
        <v>0</v>
      </c>
      <c r="D30" s="51">
        <f>(C30*100)/$F$17</f>
        <v>0</v>
      </c>
      <c r="E30" s="51">
        <f>E29+D30</f>
        <v>0</v>
      </c>
      <c r="F30" s="51">
        <f t="shared" si="1"/>
        <v>100</v>
      </c>
      <c r="G30" s="12"/>
      <c r="H30" s="60"/>
      <c r="I30" s="61"/>
      <c r="J30" s="62"/>
      <c r="K30" s="13"/>
    </row>
    <row r="31" spans="1:16" x14ac:dyDescent="0.25">
      <c r="A31" s="69" t="s">
        <v>51</v>
      </c>
      <c r="B31" s="50">
        <v>4.75</v>
      </c>
      <c r="C31" s="51">
        <v>0.6</v>
      </c>
      <c r="D31" s="51">
        <f t="shared" ref="D31" si="3">(C31*100)/$F$17</f>
        <v>0.15255530129672007</v>
      </c>
      <c r="E31" s="51">
        <f>E30+D31</f>
        <v>0.15255530129672007</v>
      </c>
      <c r="F31" s="51">
        <f>100-E31</f>
        <v>99.847444698703285</v>
      </c>
      <c r="G31" s="12"/>
      <c r="H31" s="12"/>
      <c r="I31" s="12"/>
      <c r="J31" s="12"/>
      <c r="K31" s="13"/>
    </row>
    <row r="32" spans="1:16" x14ac:dyDescent="0.25">
      <c r="A32" s="69" t="s">
        <v>34</v>
      </c>
      <c r="B32" s="50">
        <v>2</v>
      </c>
      <c r="C32" s="63">
        <v>0.6</v>
      </c>
      <c r="D32" s="63">
        <f>(C32*$F$31)/$C$39</f>
        <v>1.1981693363844395</v>
      </c>
      <c r="E32" s="51">
        <f>D32</f>
        <v>1.1981693363844395</v>
      </c>
      <c r="F32" s="51">
        <f>$F$31-E32</f>
        <v>98.649275362318846</v>
      </c>
      <c r="G32" s="12"/>
      <c r="H32" s="92" t="s">
        <v>54</v>
      </c>
      <c r="I32" s="93"/>
      <c r="J32" s="94"/>
      <c r="K32" s="13"/>
    </row>
    <row r="33" spans="1:11" x14ac:dyDescent="0.25">
      <c r="A33" s="69" t="s">
        <v>35</v>
      </c>
      <c r="B33" s="49">
        <v>0.85</v>
      </c>
      <c r="C33" s="63">
        <v>0.4</v>
      </c>
      <c r="D33" s="63">
        <f t="shared" ref="D33:D38" si="4">(C33*$F$31)/$C$39</f>
        <v>0.79877955758962627</v>
      </c>
      <c r="E33" s="51">
        <f t="shared" ref="E33:E38" si="5">E32+D33</f>
        <v>1.9969488939740656</v>
      </c>
      <c r="F33" s="51">
        <f t="shared" ref="F33:F38" si="6">$F$31-E33</f>
        <v>97.850495804729221</v>
      </c>
      <c r="G33" s="12"/>
      <c r="H33" s="95"/>
      <c r="I33" s="96"/>
      <c r="J33" s="97"/>
      <c r="K33" s="13"/>
    </row>
    <row r="34" spans="1:11" x14ac:dyDescent="0.25">
      <c r="A34" s="69" t="s">
        <v>36</v>
      </c>
      <c r="B34" s="49">
        <v>0.42499999999999999</v>
      </c>
      <c r="C34" s="63">
        <v>0.3</v>
      </c>
      <c r="D34" s="63">
        <f t="shared" si="4"/>
        <v>0.59908466819221973</v>
      </c>
      <c r="E34" s="51">
        <f t="shared" si="5"/>
        <v>2.5960335621662853</v>
      </c>
      <c r="F34" s="51">
        <f t="shared" si="6"/>
        <v>97.251411136537001</v>
      </c>
      <c r="G34" s="12"/>
      <c r="H34" s="52"/>
      <c r="I34" s="53"/>
      <c r="J34" s="54"/>
      <c r="K34" s="13"/>
    </row>
    <row r="35" spans="1:11" x14ac:dyDescent="0.25">
      <c r="A35" s="69" t="s">
        <v>37</v>
      </c>
      <c r="B35" s="49">
        <v>0.25</v>
      </c>
      <c r="C35" s="63">
        <v>1.1000000000000001</v>
      </c>
      <c r="D35" s="63">
        <f t="shared" si="4"/>
        <v>2.1966437833714725</v>
      </c>
      <c r="E35" s="51">
        <f t="shared" si="5"/>
        <v>4.7926773455377578</v>
      </c>
      <c r="F35" s="51">
        <f t="shared" si="6"/>
        <v>95.054767353165531</v>
      </c>
      <c r="G35" s="12"/>
      <c r="H35" s="55" t="s">
        <v>55</v>
      </c>
      <c r="I35" s="64">
        <f>E31</f>
        <v>0.15255530129672007</v>
      </c>
      <c r="J35" s="65"/>
      <c r="K35" s="13"/>
    </row>
    <row r="36" spans="1:11" x14ac:dyDescent="0.25">
      <c r="A36" s="69" t="s">
        <v>38</v>
      </c>
      <c r="B36" s="49">
        <v>0.15</v>
      </c>
      <c r="C36" s="63">
        <v>2.2000000000000002</v>
      </c>
      <c r="D36" s="63">
        <f t="shared" si="4"/>
        <v>4.393287566742945</v>
      </c>
      <c r="E36" s="51">
        <f t="shared" si="5"/>
        <v>9.1859649122807028</v>
      </c>
      <c r="F36" s="51">
        <f t="shared" si="6"/>
        <v>90.661479786422575</v>
      </c>
      <c r="G36" s="12"/>
      <c r="H36" s="55" t="s">
        <v>56</v>
      </c>
      <c r="I36" s="64">
        <f>100-I35-I37</f>
        <v>15.775896262395122</v>
      </c>
      <c r="J36" s="65"/>
      <c r="K36" s="13"/>
    </row>
    <row r="37" spans="1:11" x14ac:dyDescent="0.25">
      <c r="A37" s="69" t="s">
        <v>39</v>
      </c>
      <c r="B37" s="49">
        <v>7.4999999999999997E-2</v>
      </c>
      <c r="C37" s="63">
        <v>3.3</v>
      </c>
      <c r="D37" s="63">
        <f t="shared" si="4"/>
        <v>6.5899313501144157</v>
      </c>
      <c r="E37" s="51">
        <f t="shared" si="5"/>
        <v>15.775896262395118</v>
      </c>
      <c r="F37" s="51">
        <f t="shared" si="6"/>
        <v>84.071548436308163</v>
      </c>
      <c r="G37" s="12"/>
      <c r="H37" s="55" t="s">
        <v>57</v>
      </c>
      <c r="I37" s="64">
        <f>D38</f>
        <v>84.071548436308163</v>
      </c>
      <c r="J37" s="65"/>
      <c r="K37" s="13"/>
    </row>
    <row r="38" spans="1:11" x14ac:dyDescent="0.25">
      <c r="A38" s="69" t="s">
        <v>40</v>
      </c>
      <c r="B38" s="49" t="s">
        <v>41</v>
      </c>
      <c r="C38" s="63">
        <f>50-SUM(C32:C37)</f>
        <v>42.1</v>
      </c>
      <c r="D38" s="63">
        <f t="shared" si="4"/>
        <v>84.071548436308163</v>
      </c>
      <c r="E38" s="51">
        <f t="shared" si="5"/>
        <v>99.847444698703285</v>
      </c>
      <c r="F38" s="51">
        <f t="shared" si="6"/>
        <v>0</v>
      </c>
      <c r="G38" s="12"/>
      <c r="H38" s="60"/>
      <c r="I38" s="61"/>
      <c r="J38" s="62"/>
      <c r="K38" s="13"/>
    </row>
    <row r="39" spans="1:11" x14ac:dyDescent="0.25">
      <c r="A39" s="80" t="s">
        <v>42</v>
      </c>
      <c r="B39" s="81"/>
      <c r="C39" s="66">
        <f>SUM(C32:C38)</f>
        <v>50</v>
      </c>
      <c r="D39" s="66" t="s">
        <v>41</v>
      </c>
      <c r="E39" s="67" t="s">
        <v>41</v>
      </c>
      <c r="F39" s="67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30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6"/>
      <c r="B58" s="27"/>
      <c r="C58" s="27"/>
      <c r="D58" s="27"/>
      <c r="E58" s="27"/>
      <c r="F58" s="27"/>
      <c r="G58" s="27"/>
      <c r="H58" s="27"/>
      <c r="I58" s="27"/>
      <c r="J58" s="27"/>
      <c r="K58" s="47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tabSelected="1" view="pageBreakPreview" zoomScale="60" zoomScaleNormal="90" workbookViewId="0">
      <selection activeCell="B29" sqref="B2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4.4257812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79" t="str">
        <f>GRANULOMETRÍA!B7</f>
        <v xml:space="preserve"> PUENTE ATIRANTADO</v>
      </c>
      <c r="C7" s="79"/>
      <c r="D7" s="79"/>
      <c r="E7" s="15"/>
      <c r="F7" s="16" t="s">
        <v>25</v>
      </c>
      <c r="G7" s="70" t="s">
        <v>26</v>
      </c>
      <c r="H7" s="70"/>
      <c r="I7" s="71"/>
      <c r="J7" s="13"/>
      <c r="L7" s="2"/>
      <c r="M7" s="2"/>
      <c r="N7" s="2"/>
      <c r="AF7" s="2"/>
    </row>
    <row r="8" spans="1:32" x14ac:dyDescent="0.25">
      <c r="A8" s="17" t="s">
        <v>1</v>
      </c>
      <c r="B8" s="72" t="str">
        <f>GRANULOMETRÍA!B8</f>
        <v>KM 30+191.48</v>
      </c>
      <c r="C8" s="72"/>
      <c r="D8" s="72"/>
      <c r="E8" s="18"/>
      <c r="F8" s="19" t="s">
        <v>5</v>
      </c>
      <c r="G8" s="73">
        <f>GRANULOMETRÍA!H8</f>
        <v>43071</v>
      </c>
      <c r="H8" s="74"/>
      <c r="I8" s="75"/>
      <c r="J8" s="13"/>
      <c r="L8" s="2"/>
      <c r="M8" s="2"/>
      <c r="N8" s="2"/>
      <c r="AF8" s="2"/>
    </row>
    <row r="9" spans="1:32" x14ac:dyDescent="0.25">
      <c r="A9" s="17" t="s">
        <v>67</v>
      </c>
      <c r="B9" s="20">
        <f>GRANULOMETRÍA!B9</f>
        <v>1</v>
      </c>
      <c r="C9" s="21" t="s">
        <v>2</v>
      </c>
      <c r="D9" s="20">
        <f>GRANULOMETRÍA!D9</f>
        <v>11</v>
      </c>
      <c r="E9" s="18"/>
      <c r="F9" s="19" t="s">
        <v>6</v>
      </c>
      <c r="G9" s="77" t="str">
        <f>GRANULOMETRÍA!H9</f>
        <v>ALH</v>
      </c>
      <c r="H9" s="77"/>
      <c r="I9" s="78"/>
      <c r="J9" s="13"/>
      <c r="L9" s="2"/>
      <c r="M9" s="2"/>
      <c r="N9" s="2"/>
      <c r="AD9" s="5"/>
      <c r="AE9" s="6"/>
      <c r="AF9" s="2"/>
    </row>
    <row r="10" spans="1:32" x14ac:dyDescent="0.25">
      <c r="A10" s="17" t="s">
        <v>3</v>
      </c>
      <c r="B10" s="22">
        <f>GRANULOMETRÍA!B10</f>
        <v>3</v>
      </c>
      <c r="C10" s="21" t="s">
        <v>4</v>
      </c>
      <c r="D10" s="23" t="str">
        <f>GRANULOMETRÍA!D10</f>
        <v>8.00 m-9.60 m</v>
      </c>
      <c r="E10" s="18"/>
      <c r="F10" s="18"/>
      <c r="G10" s="18"/>
      <c r="H10" s="18"/>
      <c r="I10" s="24"/>
      <c r="J10" s="24"/>
      <c r="L10" s="2"/>
      <c r="M10" s="2"/>
      <c r="N10" s="2"/>
      <c r="AD10" s="7"/>
      <c r="AE10" s="7"/>
      <c r="AF10" s="2"/>
    </row>
    <row r="11" spans="1:32" ht="15" customHeight="1" thickBot="1" x14ac:dyDescent="0.3">
      <c r="A11" s="25"/>
      <c r="B11" s="76"/>
      <c r="C11" s="76"/>
      <c r="D11" s="76"/>
      <c r="E11" s="26"/>
      <c r="F11" s="27"/>
      <c r="G11" s="27"/>
      <c r="H11" s="26"/>
      <c r="I11" s="28"/>
      <c r="J11" s="24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11"/>
      <c r="B12" s="12"/>
      <c r="C12" s="29"/>
      <c r="D12" s="12"/>
      <c r="E12" s="30"/>
      <c r="F12" s="30"/>
      <c r="G12" s="12"/>
      <c r="H12" s="12"/>
      <c r="I12" s="12"/>
      <c r="J12" s="13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29"/>
      <c r="D13" s="12"/>
      <c r="E13" s="31"/>
      <c r="F13" s="31"/>
      <c r="G13" s="12"/>
      <c r="H13" s="12"/>
      <c r="I13" s="12"/>
      <c r="J13" s="13"/>
      <c r="M13" s="3" t="s">
        <v>15</v>
      </c>
      <c r="N13" s="4">
        <v>-14.86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29"/>
      <c r="D14" s="31"/>
      <c r="E14" s="31"/>
      <c r="F14" s="31"/>
      <c r="G14" s="12"/>
      <c r="H14" s="12"/>
      <c r="I14" s="12"/>
      <c r="J14" s="13"/>
      <c r="M14" s="3" t="s">
        <v>16</v>
      </c>
      <c r="N14" s="4">
        <v>84.747</v>
      </c>
      <c r="AD14" s="5"/>
      <c r="AE14" s="5"/>
      <c r="AF14" s="2"/>
    </row>
    <row r="15" spans="1:32" ht="15" customHeight="1" x14ac:dyDescent="0.25">
      <c r="A15" s="11"/>
      <c r="B15" s="29"/>
      <c r="C15" s="29"/>
      <c r="D15" s="32"/>
      <c r="E15" s="33"/>
      <c r="F15" s="12"/>
      <c r="G15" s="12"/>
      <c r="H15" s="12"/>
      <c r="I15" s="12"/>
      <c r="J15" s="13"/>
      <c r="AD15" s="99" t="s">
        <v>20</v>
      </c>
      <c r="AE15" s="99"/>
      <c r="AF15" s="2"/>
    </row>
    <row r="16" spans="1:32" x14ac:dyDescent="0.25">
      <c r="A16" s="11"/>
      <c r="B16" s="29"/>
      <c r="C16" s="29"/>
      <c r="D16" s="29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29"/>
      <c r="C17" s="29"/>
      <c r="D17" s="29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29"/>
      <c r="C18" s="29"/>
      <c r="D18" s="29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29"/>
      <c r="C19" s="29"/>
      <c r="D19" s="29"/>
      <c r="E19" s="12"/>
      <c r="F19" s="12"/>
      <c r="G19" s="12"/>
      <c r="H19" s="12"/>
      <c r="I19" s="12"/>
      <c r="J19" s="13"/>
      <c r="AD19" s="99" t="s">
        <v>21</v>
      </c>
      <c r="AE19" s="99"/>
      <c r="AF19" s="2"/>
    </row>
    <row r="20" spans="1:32" x14ac:dyDescent="0.25">
      <c r="A20" s="11"/>
      <c r="B20" s="29"/>
      <c r="C20" s="29"/>
      <c r="D20" s="29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29"/>
      <c r="C21" s="29"/>
      <c r="D21" s="29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29"/>
      <c r="C22" s="29"/>
      <c r="D22" s="29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29"/>
      <c r="C23" s="29"/>
      <c r="D23" s="29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22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34" t="s">
        <v>27</v>
      </c>
      <c r="B30" s="35">
        <f>(N13*LN(25))+N14</f>
        <v>36.914505242458539</v>
      </c>
      <c r="C30" s="12"/>
      <c r="D30" s="12"/>
      <c r="E30" s="12"/>
      <c r="F30" s="101" t="s">
        <v>29</v>
      </c>
      <c r="G30" s="101"/>
      <c r="H30" s="101"/>
      <c r="I30" s="12"/>
      <c r="J30" s="13"/>
    </row>
    <row r="31" spans="1:32" x14ac:dyDescent="0.25">
      <c r="A31" s="36" t="s">
        <v>28</v>
      </c>
      <c r="B31" s="35">
        <f>G45</f>
        <v>27.491408934707952</v>
      </c>
      <c r="C31" s="12"/>
      <c r="D31" s="12"/>
      <c r="E31" s="12"/>
      <c r="F31" s="88" t="s">
        <v>68</v>
      </c>
      <c r="G31" s="102"/>
      <c r="H31" s="102"/>
      <c r="I31" s="12"/>
      <c r="J31" s="13"/>
    </row>
    <row r="32" spans="1:32" x14ac:dyDescent="0.25">
      <c r="A32" s="36" t="s">
        <v>23</v>
      </c>
      <c r="B32" s="35">
        <f>B30-B31</f>
        <v>9.4230963077505869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37">
        <v>29</v>
      </c>
      <c r="B37" s="38">
        <v>1</v>
      </c>
      <c r="C37" s="39">
        <v>9.2840000000000007</v>
      </c>
      <c r="D37" s="39">
        <v>13.895</v>
      </c>
      <c r="E37" s="39">
        <v>12.702</v>
      </c>
      <c r="F37" s="38">
        <f>D37-E37</f>
        <v>1.1929999999999996</v>
      </c>
      <c r="G37" s="39">
        <f>E37-C37</f>
        <v>3.4179999999999993</v>
      </c>
      <c r="H37" s="40">
        <f>(F37/G37)*100</f>
        <v>34.903452311293151</v>
      </c>
      <c r="I37" s="12"/>
      <c r="J37" s="13"/>
    </row>
    <row r="38" spans="1:10" x14ac:dyDescent="0.25">
      <c r="A38" s="37">
        <v>26</v>
      </c>
      <c r="B38" s="38">
        <v>2</v>
      </c>
      <c r="C38" s="39">
        <v>8.2899999999999991</v>
      </c>
      <c r="D38" s="39">
        <v>13.941000000000001</v>
      </c>
      <c r="E38" s="39">
        <v>12.438000000000001</v>
      </c>
      <c r="F38" s="39">
        <f t="shared" ref="F38:F40" si="0">D38-E38</f>
        <v>1.5030000000000001</v>
      </c>
      <c r="G38" s="39">
        <f t="shared" ref="G38:G40" si="1">E38-C38</f>
        <v>4.1480000000000015</v>
      </c>
      <c r="H38" s="40">
        <f t="shared" ref="H38:H40" si="2">(F38/G38)*100</f>
        <v>36.234329797492762</v>
      </c>
      <c r="I38" s="12"/>
      <c r="J38" s="13"/>
    </row>
    <row r="39" spans="1:10" x14ac:dyDescent="0.25">
      <c r="A39" s="37">
        <v>22</v>
      </c>
      <c r="B39" s="38">
        <v>3</v>
      </c>
      <c r="C39" s="39">
        <v>8.5530000000000008</v>
      </c>
      <c r="D39" s="39">
        <v>12.717000000000001</v>
      </c>
      <c r="E39" s="39">
        <v>11.562099999999999</v>
      </c>
      <c r="F39" s="39">
        <f t="shared" si="0"/>
        <v>1.1549000000000014</v>
      </c>
      <c r="G39" s="39">
        <f t="shared" si="1"/>
        <v>3.0090999999999983</v>
      </c>
      <c r="H39" s="40">
        <f t="shared" si="2"/>
        <v>38.38024658535781</v>
      </c>
      <c r="I39" s="12"/>
      <c r="J39" s="13"/>
    </row>
    <row r="40" spans="1:10" x14ac:dyDescent="0.25">
      <c r="A40" s="37">
        <v>20</v>
      </c>
      <c r="B40" s="38">
        <v>4</v>
      </c>
      <c r="C40" s="39">
        <v>9.0250000000000004</v>
      </c>
      <c r="D40" s="39">
        <v>14.833</v>
      </c>
      <c r="E40" s="39">
        <v>13.156000000000001</v>
      </c>
      <c r="F40" s="38">
        <f t="shared" si="0"/>
        <v>1.6769999999999996</v>
      </c>
      <c r="G40" s="39">
        <f t="shared" si="1"/>
        <v>4.1310000000000002</v>
      </c>
      <c r="H40" s="40">
        <f t="shared" si="2"/>
        <v>40.595497458242548</v>
      </c>
      <c r="I40" s="12"/>
      <c r="J40" s="13"/>
    </row>
    <row r="41" spans="1:10" x14ac:dyDescent="0.25">
      <c r="A41" s="41"/>
      <c r="B41" s="32"/>
      <c r="C41" s="32"/>
      <c r="D41" s="42"/>
      <c r="E41" s="42"/>
      <c r="F41" s="42"/>
      <c r="G41" s="32"/>
      <c r="H41" s="42"/>
      <c r="I41" s="12"/>
      <c r="J41" s="13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8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43">
        <v>1</v>
      </c>
      <c r="B45" s="44">
        <v>11.791</v>
      </c>
      <c r="C45" s="44">
        <v>12.904</v>
      </c>
      <c r="D45" s="44">
        <v>12.664</v>
      </c>
      <c r="E45" s="44">
        <f>C45-D45</f>
        <v>0.24000000000000021</v>
      </c>
      <c r="F45" s="44">
        <f>D45-B45</f>
        <v>0.87299999999999933</v>
      </c>
      <c r="G45" s="45">
        <f>(E45/F45)*100</f>
        <v>27.491408934707952</v>
      </c>
      <c r="H45" s="12"/>
      <c r="I45" s="12"/>
      <c r="J45" s="13"/>
    </row>
    <row r="46" spans="1:10" ht="15.75" thickBot="1" x14ac:dyDescent="0.3">
      <c r="A46" s="46"/>
      <c r="B46" s="26"/>
      <c r="C46" s="26"/>
      <c r="D46" s="26"/>
      <c r="E46" s="26"/>
      <c r="F46" s="26"/>
      <c r="G46" s="26"/>
      <c r="H46" s="26"/>
      <c r="I46" s="27"/>
      <c r="J46" s="47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2017-12-29T01:23:40Z</cp:lastPrinted>
  <dcterms:created xsi:type="dcterms:W3CDTF">2017-11-30T15:56:40Z</dcterms:created>
  <dcterms:modified xsi:type="dcterms:W3CDTF">2017-12-29T01:23:42Z</dcterms:modified>
</cp:coreProperties>
</file>