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pe\Dropbox\OMAR MENESES-JOSE\07 PUENTE ATIRANTADO\LAB ATIRANTADO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52511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<sst xmlns="http://schemas.openxmlformats.org/spreadsheetml/2006/main" count="98" uniqueCount="72">
  <si>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</si>
  <si>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</si>
  <si>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</si>
  <si>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</si>
  <si>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</si>
  <si>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</si>
  <si>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</si>
  <si>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</si>
  <si>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</si>
  <si>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</si>
  <si>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</si>
  <si>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</si>
  <si>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</si>
  <si>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</si>
  <si>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</si>
  <si>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</si>
  <si>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</si>
  <si>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</si>
  <si>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</si>
  <si>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</si>
  <si>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</si>
  <si>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</si>
  <si>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</si>
  <si>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</si>
  <si>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</si>
  <si>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</si>
  <si>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</si>
  <si>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</si>
  <si>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</si>
  <si>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</si>
  <si>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</si>
  <si>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</si>
  <si>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</si>
  <si>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</si>
  <si>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</si>
  <si>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</si>
  <si>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</si>
  <si>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</si>
  <si>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</si>
  <si>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</si>
  <si>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</si>
  <si>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</si>
  <si>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</si>
  <si>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</si>
  <si>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</si>
  <si>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</si>
  <si>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</si>
  <si>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</si>
  <si>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</si>
  <si>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</si>
  <si>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</si>
  <si>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</si>
  <si>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</si>
  <si>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</si>
  <si>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</si>
  <si>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</si>
  <si>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</si>
  <si>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</si>
  <si>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</si>
  <si>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</si>
  <si>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</si>
  <si>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</si>
  <si>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</si>
  <si>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</si>
  <si>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</si>
  <si>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</si>
  <si>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</si>
  <si>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</si>
  <si>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11.40 m-13.40 m</t>
  </si>
  <si>
    <t>PUENTE ATIRANTADO</t>
  </si>
  <si>
    <t xml:space="preserve"> KM 30+191.48</t>
  </si>
  <si>
    <t>ML - LIMO DE BAJA PLASTICIDAD CON ARENA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</si>
</sst>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2" fillId="2" borderId="15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0" fillId="2" borderId="20" xfId="0" applyFill="1" applyBorder="1"/>
    <xf numFmtId="0" fontId="0" fillId="2" borderId="22" xfId="0" applyFill="1" applyBorder="1"/>
    <xf numFmtId="0" fontId="2" fillId="2" borderId="1" xfId="0" applyFont="1" applyFill="1" applyBorder="1"/>
    <xf numFmtId="1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98.8</c:v>
                </c:pt>
                <c:pt idx="9">
                  <c:v>97.6</c:v>
                </c:pt>
                <c:pt idx="10">
                  <c:v>93.2</c:v>
                </c:pt>
                <c:pt idx="11">
                  <c:v>90.4</c:v>
                </c:pt>
                <c:pt idx="12">
                  <c:v>83.2</c:v>
                </c:pt>
                <c:pt idx="13">
                  <c:v>74.2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6D6-4C7B-B699-B92D7668E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994544"/>
        <c:axId val="343796720"/>
      </c:scatterChart>
      <c:valAx>
        <c:axId val="341994544"/>
        <c:scaling>
          <c:logBase val="10"/>
          <c:orientation val="maxMin"/>
          <c:max val="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343796720"/>
        <c:crosses val="autoZero"/>
        <c:crossBetween val="midCat"/>
        <c:minorUnit val="10"/>
      </c:valAx>
      <c:valAx>
        <c:axId val="343796720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341994544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35</c:v>
                </c:pt>
                <c:pt idx="1">
                  <c:v>27</c:v>
                </c:pt>
                <c:pt idx="2">
                  <c:v>21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36.766975308642017</c:v>
                </c:pt>
                <c:pt idx="1">
                  <c:v>38.034050754898793</c:v>
                </c:pt>
                <c:pt idx="2">
                  <c:v>41.670028237192383</c:v>
                </c:pt>
                <c:pt idx="3">
                  <c:v>43.487858719646781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D0-44DE-B76C-724327F23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799520"/>
        <c:axId val="343800080"/>
      </c:scatterChart>
      <c:valAx>
        <c:axId val="34379952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343800080"/>
        <c:crosses val="autoZero"/>
        <c:crossBetween val="midCat"/>
      </c:valAx>
      <c:valAx>
        <c:axId val="343800080"/>
        <c:scaling>
          <c:orientation val="minMax"/>
          <c:max val="44"/>
          <c:min val="36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34379952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A7-4DED-9ED6-02F3176D2A84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A7-4DED-9ED6-02F3176D2A84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3A7-4DED-9ED6-02F3176D2A84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3A7-4DED-9ED6-02F3176D2A84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39.754181355381256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11.394392995592831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3A7-4DED-9ED6-02F3176D2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903536"/>
        <c:axId val="344904096"/>
      </c:scatterChart>
      <c:valAx>
        <c:axId val="344903536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4904096"/>
        <c:crosses val="autoZero"/>
        <c:crossBetween val="midCat"/>
        <c:majorUnit val="10"/>
        <c:minorUnit val="10"/>
      </c:valAx>
      <c:valAx>
        <c:axId val="344904096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4903536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60325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0.05867</cdr:y>
    </cdr:from>
    <cdr:to>
      <cdr:x>0.47302</cdr:x>
      <cdr:y>0.76361</cdr:y>
    </cdr:to>
    <cdr:cxnSp macro="">
      <cdr:nvCxnSpPr>
        <cdr:cNvPr id="3" name="2 Conector recto"/>
        <cdr:cNvCxnSpPr/>
      </cdr:nvCxnSpPr>
      <cdr:spPr>
        <a:xfrm xmlns:a="http://schemas.openxmlformats.org/drawingml/2006/main" flipV="1">
          <a:off x="1576917" y="147108"/>
          <a:ext cx="0" cy="17674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L14" sqref="L14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3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9" t="s">
        <v>69</v>
      </c>
      <c r="C7" s="79"/>
      <c r="D7" s="79"/>
      <c r="E7" s="9"/>
      <c r="F7" s="9"/>
      <c r="G7" s="16" t="s">
        <v>25</v>
      </c>
      <c r="H7" s="70" t="s">
        <v>53</v>
      </c>
      <c r="I7" s="70"/>
      <c r="J7" s="71"/>
      <c r="K7" s="13"/>
    </row>
    <row r="8" spans="1:11" x14ac:dyDescent="0.25">
      <c r="A8" s="17" t="s">
        <v>1</v>
      </c>
      <c r="B8" s="72" t="s">
        <v>70</v>
      </c>
      <c r="C8" s="72"/>
      <c r="D8" s="72"/>
      <c r="E8" s="12"/>
      <c r="F8" s="12"/>
      <c r="G8" s="19" t="s">
        <v>5</v>
      </c>
      <c r="H8" s="73">
        <v>43071</v>
      </c>
      <c r="I8" s="74"/>
      <c r="J8" s="75"/>
      <c r="K8" s="13"/>
    </row>
    <row r="9" spans="1:11" x14ac:dyDescent="0.25">
      <c r="A9" s="17" t="s">
        <v>67</v>
      </c>
      <c r="B9" s="20">
        <v>2</v>
      </c>
      <c r="C9" s="19" t="s">
        <v>2</v>
      </c>
      <c r="D9" s="20">
        <v>18</v>
      </c>
      <c r="E9" s="12"/>
      <c r="F9" s="12"/>
      <c r="G9" s="19" t="s">
        <v>6</v>
      </c>
      <c r="H9" s="77" t="s">
        <v>17</v>
      </c>
      <c r="I9" s="77"/>
      <c r="J9" s="78"/>
      <c r="K9" s="13"/>
    </row>
    <row r="10" spans="1:11" x14ac:dyDescent="0.25">
      <c r="A10" s="17" t="s">
        <v>3</v>
      </c>
      <c r="B10" s="22">
        <v>11</v>
      </c>
      <c r="C10" s="19" t="s">
        <v>4</v>
      </c>
      <c r="D10" s="48" t="s">
        <v>68</v>
      </c>
      <c r="E10" s="12"/>
      <c r="F10" s="12"/>
      <c r="G10" s="12"/>
      <c r="H10" s="18"/>
      <c r="I10" s="18"/>
      <c r="J10" s="13"/>
      <c r="K10" s="13"/>
    </row>
    <row r="11" spans="1:11" ht="15.75" thickBot="1" x14ac:dyDescent="0.3">
      <c r="A11" s="25"/>
      <c r="B11" s="76"/>
      <c r="C11" s="76"/>
      <c r="D11" s="76"/>
      <c r="E11" s="26"/>
      <c r="F11" s="27"/>
      <c r="G11" s="27"/>
      <c r="H11" s="26"/>
      <c r="I11" s="26"/>
      <c r="J11" s="47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90" t="s">
        <v>52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3"/>
    </row>
    <row r="17" spans="1:16" x14ac:dyDescent="0.25">
      <c r="A17" s="49">
        <v>1</v>
      </c>
      <c r="B17" s="45">
        <v>79.2</v>
      </c>
      <c r="C17" s="45">
        <v>618.70000000000005</v>
      </c>
      <c r="D17" s="45">
        <v>453.9</v>
      </c>
      <c r="E17" s="45">
        <f>C17-D17</f>
        <v>164.80000000000007</v>
      </c>
      <c r="F17" s="45">
        <f>D17-B17</f>
        <v>374.7</v>
      </c>
      <c r="G17" s="45">
        <f>(E17/F17)*100</f>
        <v>43.981852148385393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90" t="s">
        <v>53</v>
      </c>
      <c r="B21" s="91"/>
      <c r="C21" s="91"/>
      <c r="D21" s="91"/>
      <c r="E21" s="91"/>
      <c r="F21" s="91"/>
      <c r="G21" s="12"/>
      <c r="H21" s="12"/>
      <c r="I21" s="12"/>
      <c r="J21" s="12"/>
      <c r="K21" s="13"/>
    </row>
    <row r="22" spans="1:16" ht="20.100000000000001" customHeight="1" x14ac:dyDescent="0.25">
      <c r="A22" s="87" t="s">
        <v>64</v>
      </c>
      <c r="B22" s="86" t="s">
        <v>33</v>
      </c>
      <c r="C22" s="82" t="s">
        <v>30</v>
      </c>
      <c r="D22" s="82" t="s">
        <v>31</v>
      </c>
      <c r="E22" s="82" t="s">
        <v>32</v>
      </c>
      <c r="F22" s="82" t="s">
        <v>43</v>
      </c>
      <c r="G22" s="12"/>
      <c r="H22" s="88" t="s">
        <v>58</v>
      </c>
      <c r="I22" s="88"/>
      <c r="J22" s="88"/>
      <c r="K22" s="13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3"/>
      <c r="P23" s="1">
        <v>3</v>
      </c>
    </row>
    <row r="24" spans="1:16" ht="15" customHeight="1" x14ac:dyDescent="0.25">
      <c r="A24" s="50" t="s">
        <v>44</v>
      </c>
      <c r="B24" s="51">
        <f>3*25.4</f>
        <v>76.199999999999989</v>
      </c>
      <c r="C24" s="52">
        <v>0</v>
      </c>
      <c r="D24" s="52">
        <f t="shared" ref="D24:D28" si="0">(C24*100)/$F$17</f>
        <v>0</v>
      </c>
      <c r="E24" s="52">
        <f>D24</f>
        <v>0</v>
      </c>
      <c r="F24" s="52">
        <f t="shared" ref="F24:F30" si="1">100-E24</f>
        <v>100</v>
      </c>
      <c r="G24" s="12"/>
      <c r="H24" s="53"/>
      <c r="I24" s="54"/>
      <c r="J24" s="55"/>
      <c r="K24" s="13"/>
      <c r="P24" s="1">
        <v>2</v>
      </c>
    </row>
    <row r="25" spans="1:16" ht="15" customHeight="1" x14ac:dyDescent="0.25">
      <c r="A25" s="50" t="s">
        <v>45</v>
      </c>
      <c r="B25" s="51">
        <f>2*25.4</f>
        <v>50.8</v>
      </c>
      <c r="C25" s="52">
        <v>0</v>
      </c>
      <c r="D25" s="52">
        <f t="shared" si="0"/>
        <v>0</v>
      </c>
      <c r="E25" s="52">
        <f>E24+D25</f>
        <v>0</v>
      </c>
      <c r="F25" s="52">
        <f t="shared" si="1"/>
        <v>100</v>
      </c>
      <c r="G25" s="12"/>
      <c r="H25" s="56" t="s">
        <v>59</v>
      </c>
      <c r="I25" s="57">
        <v>0</v>
      </c>
      <c r="J25" s="58"/>
      <c r="K25" s="13"/>
    </row>
    <row r="26" spans="1:16" ht="15" customHeight="1" x14ac:dyDescent="0.25">
      <c r="A26" s="50" t="s">
        <v>46</v>
      </c>
      <c r="B26" s="51">
        <f>1*25.4</f>
        <v>25.4</v>
      </c>
      <c r="C26" s="52">
        <v>0</v>
      </c>
      <c r="D26" s="52">
        <f t="shared" si="0"/>
        <v>0</v>
      </c>
      <c r="E26" s="52">
        <f t="shared" ref="E26:E28" si="2">E25+D26</f>
        <v>0</v>
      </c>
      <c r="F26" s="52">
        <f t="shared" si="1"/>
        <v>100</v>
      </c>
      <c r="G26" s="12"/>
      <c r="H26" s="56" t="s">
        <v>60</v>
      </c>
      <c r="I26" s="57">
        <v>0</v>
      </c>
      <c r="J26" s="58"/>
      <c r="K26" s="13"/>
    </row>
    <row r="27" spans="1:16" ht="15" customHeight="1" x14ac:dyDescent="0.25">
      <c r="A27" s="50" t="s">
        <v>47</v>
      </c>
      <c r="B27" s="51">
        <f>0.75*25.4</f>
        <v>19.049999999999997</v>
      </c>
      <c r="C27" s="52">
        <v>0</v>
      </c>
      <c r="D27" s="52">
        <f t="shared" si="0"/>
        <v>0</v>
      </c>
      <c r="E27" s="52">
        <f t="shared" si="2"/>
        <v>0</v>
      </c>
      <c r="F27" s="52">
        <f t="shared" si="1"/>
        <v>100</v>
      </c>
      <c r="G27" s="12"/>
      <c r="H27" s="56" t="s">
        <v>61</v>
      </c>
      <c r="I27" s="57">
        <v>0</v>
      </c>
      <c r="J27" s="58"/>
      <c r="K27" s="13"/>
    </row>
    <row r="28" spans="1:16" ht="15" customHeight="1" x14ac:dyDescent="0.25">
      <c r="A28" s="50" t="s">
        <v>48</v>
      </c>
      <c r="B28" s="51">
        <f>0.5*25.4</f>
        <v>12.7</v>
      </c>
      <c r="C28" s="52">
        <v>0</v>
      </c>
      <c r="D28" s="52">
        <f t="shared" si="0"/>
        <v>0</v>
      </c>
      <c r="E28" s="52">
        <f t="shared" si="2"/>
        <v>0</v>
      </c>
      <c r="F28" s="52">
        <f t="shared" si="1"/>
        <v>100</v>
      </c>
      <c r="G28" s="12"/>
      <c r="H28" s="56" t="s">
        <v>62</v>
      </c>
      <c r="I28" s="59" t="str">
        <f>IF(I27=0, "NO DETERMINADO", I27/I25)</f>
        <v>NO DETERMINADO</v>
      </c>
      <c r="J28" s="60"/>
      <c r="K28" s="13"/>
    </row>
    <row r="29" spans="1:16" ht="15" customHeight="1" x14ac:dyDescent="0.25">
      <c r="A29" s="50" t="s">
        <v>49</v>
      </c>
      <c r="B29" s="51">
        <f>(3/8)*25.4</f>
        <v>9.5249999999999986</v>
      </c>
      <c r="C29" s="52">
        <v>0</v>
      </c>
      <c r="D29" s="52">
        <f>(C29*100)/$F$17</f>
        <v>0</v>
      </c>
      <c r="E29" s="52">
        <f>E28+D29</f>
        <v>0</v>
      </c>
      <c r="F29" s="52">
        <f t="shared" si="1"/>
        <v>100</v>
      </c>
      <c r="G29" s="12"/>
      <c r="H29" s="56" t="s">
        <v>63</v>
      </c>
      <c r="I29" s="59" t="str">
        <f>IF(I26=0,"NO DETERMINADO", (I26*I26)/(I25*I27))</f>
        <v>NO DETERMINADO</v>
      </c>
      <c r="J29" s="60"/>
      <c r="K29" s="13"/>
    </row>
    <row r="30" spans="1:16" x14ac:dyDescent="0.25">
      <c r="A30" s="50" t="s">
        <v>50</v>
      </c>
      <c r="B30" s="51">
        <f>0.25*25.4</f>
        <v>6.35</v>
      </c>
      <c r="C30" s="52">
        <v>0</v>
      </c>
      <c r="D30" s="52">
        <f>(C30*100)/$F$17</f>
        <v>0</v>
      </c>
      <c r="E30" s="52">
        <f>E29+D30</f>
        <v>0</v>
      </c>
      <c r="F30" s="52">
        <f t="shared" si="1"/>
        <v>100</v>
      </c>
      <c r="G30" s="12"/>
      <c r="H30" s="61"/>
      <c r="I30" s="62"/>
      <c r="J30" s="63"/>
      <c r="K30" s="13"/>
    </row>
    <row r="31" spans="1:16" x14ac:dyDescent="0.25">
      <c r="A31" s="50" t="s">
        <v>51</v>
      </c>
      <c r="B31" s="51">
        <v>4.75</v>
      </c>
      <c r="C31" s="52">
        <v>0</v>
      </c>
      <c r="D31" s="52">
        <f t="shared" ref="D31" si="3">(C31*100)/$F$17</f>
        <v>0</v>
      </c>
      <c r="E31" s="52">
        <f>E30+D31</f>
        <v>0</v>
      </c>
      <c r="F31" s="52">
        <f>100-E31</f>
        <v>100</v>
      </c>
      <c r="G31" s="12"/>
      <c r="H31" s="12"/>
      <c r="I31" s="12"/>
      <c r="J31" s="12"/>
      <c r="K31" s="13"/>
    </row>
    <row r="32" spans="1:16" x14ac:dyDescent="0.25">
      <c r="A32" s="50" t="s">
        <v>34</v>
      </c>
      <c r="B32" s="51">
        <v>2</v>
      </c>
      <c r="C32" s="64">
        <v>0.6</v>
      </c>
      <c r="D32" s="64">
        <f>(C32*$F$31)/$C$39</f>
        <v>1.2</v>
      </c>
      <c r="E32" s="52">
        <f>D32</f>
        <v>1.2</v>
      </c>
      <c r="F32" s="52">
        <f>$F$31-E32</f>
        <v>98.8</v>
      </c>
      <c r="G32" s="12"/>
      <c r="H32" s="92" t="s">
        <v>54</v>
      </c>
      <c r="I32" s="93"/>
      <c r="J32" s="94"/>
      <c r="K32" s="13"/>
    </row>
    <row r="33" spans="1:11" x14ac:dyDescent="0.25">
      <c r="A33" s="50" t="s">
        <v>35</v>
      </c>
      <c r="B33" s="65">
        <v>0.85</v>
      </c>
      <c r="C33" s="64">
        <v>0.6</v>
      </c>
      <c r="D33" s="64">
        <f t="shared" ref="D33:D38" si="4">(C33*$F$31)/$C$39</f>
        <v>1.2</v>
      </c>
      <c r="E33" s="52">
        <f t="shared" ref="E33:E38" si="5">E32+D33</f>
        <v>2.4</v>
      </c>
      <c r="F33" s="52">
        <f t="shared" ref="F33:F38" si="6">$F$31-E33</f>
        <v>97.6</v>
      </c>
      <c r="G33" s="12"/>
      <c r="H33" s="95"/>
      <c r="I33" s="96"/>
      <c r="J33" s="97"/>
      <c r="K33" s="13"/>
    </row>
    <row r="34" spans="1:11" x14ac:dyDescent="0.25">
      <c r="A34" s="50" t="s">
        <v>36</v>
      </c>
      <c r="B34" s="65">
        <v>0.42499999999999999</v>
      </c>
      <c r="C34" s="64">
        <v>2.2000000000000002</v>
      </c>
      <c r="D34" s="64">
        <f t="shared" si="4"/>
        <v>4.4000000000000004</v>
      </c>
      <c r="E34" s="52">
        <f t="shared" si="5"/>
        <v>6.8000000000000007</v>
      </c>
      <c r="F34" s="52">
        <f t="shared" si="6"/>
        <v>93.2</v>
      </c>
      <c r="G34" s="12"/>
      <c r="H34" s="53"/>
      <c r="I34" s="54"/>
      <c r="J34" s="55"/>
      <c r="K34" s="13"/>
    </row>
    <row r="35" spans="1:11" x14ac:dyDescent="0.25">
      <c r="A35" s="50" t="s">
        <v>37</v>
      </c>
      <c r="B35" s="65">
        <v>0.25</v>
      </c>
      <c r="C35" s="64">
        <v>1.4</v>
      </c>
      <c r="D35" s="64">
        <f t="shared" si="4"/>
        <v>2.8</v>
      </c>
      <c r="E35" s="52">
        <f t="shared" si="5"/>
        <v>9.6000000000000014</v>
      </c>
      <c r="F35" s="52">
        <f t="shared" si="6"/>
        <v>90.4</v>
      </c>
      <c r="G35" s="12"/>
      <c r="H35" s="56" t="s">
        <v>55</v>
      </c>
      <c r="I35" s="66">
        <f>E31</f>
        <v>0</v>
      </c>
      <c r="J35" s="67"/>
      <c r="K35" s="13"/>
    </row>
    <row r="36" spans="1:11" x14ac:dyDescent="0.25">
      <c r="A36" s="50" t="s">
        <v>38</v>
      </c>
      <c r="B36" s="65">
        <v>0.15</v>
      </c>
      <c r="C36" s="64">
        <v>3.6</v>
      </c>
      <c r="D36" s="64">
        <f t="shared" si="4"/>
        <v>7.2</v>
      </c>
      <c r="E36" s="52">
        <f t="shared" si="5"/>
        <v>16.8</v>
      </c>
      <c r="F36" s="52">
        <f t="shared" si="6"/>
        <v>83.2</v>
      </c>
      <c r="G36" s="12"/>
      <c r="H36" s="56" t="s">
        <v>56</v>
      </c>
      <c r="I36" s="66">
        <f>100-I35-I37</f>
        <v>25.799999999999997</v>
      </c>
      <c r="J36" s="67"/>
      <c r="K36" s="13"/>
    </row>
    <row r="37" spans="1:11" x14ac:dyDescent="0.25">
      <c r="A37" s="50" t="s">
        <v>39</v>
      </c>
      <c r="B37" s="65">
        <v>7.4999999999999997E-2</v>
      </c>
      <c r="C37" s="64">
        <v>4.5</v>
      </c>
      <c r="D37" s="64">
        <f t="shared" si="4"/>
        <v>9</v>
      </c>
      <c r="E37" s="52">
        <f t="shared" si="5"/>
        <v>25.8</v>
      </c>
      <c r="F37" s="52">
        <f t="shared" si="6"/>
        <v>74.2</v>
      </c>
      <c r="G37" s="12"/>
      <c r="H37" s="56" t="s">
        <v>57</v>
      </c>
      <c r="I37" s="66">
        <f>D38</f>
        <v>74.2</v>
      </c>
      <c r="J37" s="67"/>
      <c r="K37" s="13"/>
    </row>
    <row r="38" spans="1:11" x14ac:dyDescent="0.25">
      <c r="A38" s="50" t="s">
        <v>40</v>
      </c>
      <c r="B38" s="65" t="s">
        <v>41</v>
      </c>
      <c r="C38" s="64">
        <f>50-SUM(C32:C37)</f>
        <v>37.1</v>
      </c>
      <c r="D38" s="64">
        <f t="shared" si="4"/>
        <v>74.2</v>
      </c>
      <c r="E38" s="52">
        <f t="shared" si="5"/>
        <v>100</v>
      </c>
      <c r="F38" s="52">
        <f t="shared" si="6"/>
        <v>0</v>
      </c>
      <c r="G38" s="12"/>
      <c r="H38" s="61"/>
      <c r="I38" s="62"/>
      <c r="J38" s="63"/>
      <c r="K38" s="13"/>
    </row>
    <row r="39" spans="1:11" x14ac:dyDescent="0.25">
      <c r="A39" s="80" t="s">
        <v>42</v>
      </c>
      <c r="B39" s="81"/>
      <c r="C39" s="68">
        <f>SUM(C32:C38)</f>
        <v>50</v>
      </c>
      <c r="D39" s="68" t="s">
        <v>41</v>
      </c>
      <c r="E39" s="69" t="s">
        <v>41</v>
      </c>
      <c r="F39" s="69" t="s">
        <v>41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30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6"/>
      <c r="B58" s="27"/>
      <c r="C58" s="27"/>
      <c r="D58" s="27"/>
      <c r="E58" s="27"/>
      <c r="F58" s="27"/>
      <c r="G58" s="27"/>
      <c r="H58" s="27"/>
      <c r="I58" s="27"/>
      <c r="J58" s="27"/>
      <c r="K58" s="47"/>
    </row>
  </sheetData>
  <mergeCells count="24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M26" sqref="M26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1.570312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79" t="str">
        <f>GRANULOMETRÍA!B7</f>
        <v>PUENTE ATIRANTADO</v>
      </c>
      <c r="C7" s="79"/>
      <c r="D7" s="79"/>
      <c r="E7" s="15"/>
      <c r="F7" s="16" t="s">
        <v>25</v>
      </c>
      <c r="G7" s="70" t="s">
        <v>26</v>
      </c>
      <c r="H7" s="70"/>
      <c r="I7" s="71"/>
      <c r="J7" s="13"/>
      <c r="L7" s="2"/>
      <c r="M7" s="2"/>
      <c r="N7" s="2"/>
      <c r="AF7" s="2"/>
    </row>
    <row r="8" spans="1:32" x14ac:dyDescent="0.25">
      <c r="A8" s="17" t="s">
        <v>1</v>
      </c>
      <c r="B8" s="72" t="str">
        <f>GRANULOMETRÍA!B8</f>
        <v xml:space="preserve"> KM 30+191.48</v>
      </c>
      <c r="C8" s="72"/>
      <c r="D8" s="72"/>
      <c r="E8" s="18"/>
      <c r="F8" s="19" t="s">
        <v>5</v>
      </c>
      <c r="G8" s="73">
        <f>GRANULOMETRÍA!H8</f>
        <v>43071</v>
      </c>
      <c r="H8" s="74"/>
      <c r="I8" s="75"/>
      <c r="J8" s="13"/>
      <c r="L8" s="2"/>
      <c r="M8" s="2"/>
      <c r="N8" s="2"/>
      <c r="AF8" s="2"/>
    </row>
    <row r="9" spans="1:32" x14ac:dyDescent="0.25">
      <c r="A9" s="17" t="s">
        <v>67</v>
      </c>
      <c r="B9" s="20">
        <f>GRANULOMETRÍA!B9</f>
        <v>2</v>
      </c>
      <c r="C9" s="21" t="s">
        <v>2</v>
      </c>
      <c r="D9" s="20">
        <f>GRANULOMETRÍA!D9</f>
        <v>18</v>
      </c>
      <c r="E9" s="18"/>
      <c r="F9" s="19" t="s">
        <v>6</v>
      </c>
      <c r="G9" s="77" t="str">
        <f>GRANULOMETRÍA!H9</f>
        <v>ALH</v>
      </c>
      <c r="H9" s="77"/>
      <c r="I9" s="78"/>
      <c r="J9" s="13"/>
      <c r="L9" s="2"/>
      <c r="M9" s="2"/>
      <c r="N9" s="2"/>
      <c r="AD9" s="5"/>
      <c r="AE9" s="6"/>
      <c r="AF9" s="2"/>
    </row>
    <row r="10" spans="1:32" x14ac:dyDescent="0.25">
      <c r="A10" s="17" t="s">
        <v>3</v>
      </c>
      <c r="B10" s="22">
        <f>GRANULOMETRÍA!B10</f>
        <v>11</v>
      </c>
      <c r="C10" s="21" t="s">
        <v>4</v>
      </c>
      <c r="D10" s="23" t="str">
        <f>GRANULOMETRÍA!D10</f>
        <v>11.40 m-13.40 m</v>
      </c>
      <c r="E10" s="18"/>
      <c r="F10" s="18"/>
      <c r="G10" s="18"/>
      <c r="H10" s="18"/>
      <c r="I10" s="24"/>
      <c r="J10" s="24"/>
      <c r="L10" s="2"/>
      <c r="M10" s="2"/>
      <c r="N10" s="2"/>
      <c r="AD10" s="7"/>
      <c r="AE10" s="7"/>
      <c r="AF10" s="2"/>
    </row>
    <row r="11" spans="1:32" ht="15" customHeight="1" thickBot="1" x14ac:dyDescent="0.3">
      <c r="A11" s="25"/>
      <c r="B11" s="76"/>
      <c r="C11" s="76"/>
      <c r="D11" s="76"/>
      <c r="E11" s="26"/>
      <c r="F11" s="27"/>
      <c r="G11" s="27"/>
      <c r="H11" s="26"/>
      <c r="I11" s="28"/>
      <c r="J11" s="24"/>
      <c r="L11" s="2"/>
      <c r="M11" s="2"/>
      <c r="N11" s="2"/>
      <c r="AD11" s="98" t="s">
        <v>19</v>
      </c>
      <c r="AE11" s="98"/>
      <c r="AF11" s="2"/>
    </row>
    <row r="12" spans="1:32" ht="15" customHeight="1" x14ac:dyDescent="0.25">
      <c r="A12" s="11"/>
      <c r="B12" s="12"/>
      <c r="C12" s="29"/>
      <c r="D12" s="12"/>
      <c r="E12" s="30"/>
      <c r="F12" s="30"/>
      <c r="G12" s="12"/>
      <c r="H12" s="12"/>
      <c r="I12" s="12"/>
      <c r="J12" s="13"/>
      <c r="M12" s="100" t="s">
        <v>18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29"/>
      <c r="D13" s="12"/>
      <c r="E13" s="31"/>
      <c r="F13" s="31"/>
      <c r="G13" s="12"/>
      <c r="H13" s="12"/>
      <c r="I13" s="12"/>
      <c r="J13" s="13"/>
      <c r="M13" s="3" t="s">
        <v>15</v>
      </c>
      <c r="N13" s="4">
        <v>-10.48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29"/>
      <c r="D14" s="31"/>
      <c r="E14" s="31"/>
      <c r="F14" s="31"/>
      <c r="G14" s="12"/>
      <c r="H14" s="12"/>
      <c r="I14" s="12"/>
      <c r="J14" s="13"/>
      <c r="M14" s="3" t="s">
        <v>16</v>
      </c>
      <c r="N14" s="4">
        <v>73.488</v>
      </c>
      <c r="AD14" s="5"/>
      <c r="AE14" s="5"/>
      <c r="AF14" s="2"/>
    </row>
    <row r="15" spans="1:32" ht="15" customHeight="1" x14ac:dyDescent="0.25">
      <c r="A15" s="11"/>
      <c r="B15" s="29"/>
      <c r="C15" s="29"/>
      <c r="D15" s="32"/>
      <c r="E15" s="33"/>
      <c r="F15" s="12"/>
      <c r="G15" s="12"/>
      <c r="H15" s="12"/>
      <c r="I15" s="12"/>
      <c r="J15" s="13"/>
      <c r="AD15" s="99" t="s">
        <v>20</v>
      </c>
      <c r="AE15" s="99"/>
      <c r="AF15" s="2"/>
    </row>
    <row r="16" spans="1:32" x14ac:dyDescent="0.25">
      <c r="A16" s="11"/>
      <c r="B16" s="29"/>
      <c r="C16" s="29"/>
      <c r="D16" s="29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29"/>
      <c r="C17" s="29"/>
      <c r="D17" s="29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29"/>
      <c r="C18" s="29"/>
      <c r="D18" s="29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29"/>
      <c r="C19" s="29"/>
      <c r="D19" s="29"/>
      <c r="E19" s="12"/>
      <c r="F19" s="12"/>
      <c r="G19" s="12"/>
      <c r="H19" s="12"/>
      <c r="I19" s="12"/>
      <c r="J19" s="13"/>
      <c r="AD19" s="99" t="s">
        <v>21</v>
      </c>
      <c r="AE19" s="99"/>
      <c r="AF19" s="2"/>
    </row>
    <row r="20" spans="1:32" x14ac:dyDescent="0.25">
      <c r="A20" s="11"/>
      <c r="B20" s="29"/>
      <c r="C20" s="29"/>
      <c r="D20" s="29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29"/>
      <c r="C21" s="29"/>
      <c r="D21" s="29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29"/>
      <c r="C22" s="29"/>
      <c r="D22" s="29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29"/>
      <c r="C23" s="29"/>
      <c r="D23" s="29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98" t="s">
        <v>22</v>
      </c>
      <c r="AE25" s="98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34" t="s">
        <v>27</v>
      </c>
      <c r="B30" s="35">
        <f>(N13*LN(25))+N14</f>
        <v>39.754181355381256</v>
      </c>
      <c r="C30" s="12"/>
      <c r="D30" s="12"/>
      <c r="E30" s="12"/>
      <c r="F30" s="101" t="s">
        <v>29</v>
      </c>
      <c r="G30" s="101"/>
      <c r="H30" s="101"/>
      <c r="I30" s="12"/>
      <c r="J30" s="13"/>
    </row>
    <row r="31" spans="1:32" x14ac:dyDescent="0.25">
      <c r="A31" s="36" t="s">
        <v>28</v>
      </c>
      <c r="B31" s="35">
        <f>G45</f>
        <v>28.359788359788425</v>
      </c>
      <c r="C31" s="12"/>
      <c r="D31" s="12"/>
      <c r="E31" s="12"/>
      <c r="F31" s="86" t="s">
        <v>71</v>
      </c>
      <c r="G31" s="81"/>
      <c r="H31" s="81"/>
      <c r="I31" s="12"/>
      <c r="J31" s="13"/>
    </row>
    <row r="32" spans="1:32" x14ac:dyDescent="0.25">
      <c r="A32" s="36" t="s">
        <v>23</v>
      </c>
      <c r="B32" s="35">
        <f>B30-B31</f>
        <v>11.394392995592831</v>
      </c>
      <c r="C32" s="12"/>
      <c r="D32" s="12"/>
      <c r="E32" s="12"/>
      <c r="F32" s="81"/>
      <c r="G32" s="81"/>
      <c r="H32" s="81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90" t="s">
        <v>65</v>
      </c>
      <c r="B34" s="91"/>
      <c r="C34" s="91"/>
      <c r="D34" s="91"/>
      <c r="E34" s="91"/>
      <c r="F34" s="91"/>
      <c r="G34" s="91"/>
      <c r="H34" s="91"/>
      <c r="I34" s="12"/>
      <c r="J34" s="13"/>
    </row>
    <row r="35" spans="1:10" ht="21.95" customHeight="1" x14ac:dyDescent="0.25">
      <c r="A35" s="87" t="s">
        <v>7</v>
      </c>
      <c r="B35" s="86" t="s">
        <v>11</v>
      </c>
      <c r="C35" s="86" t="s">
        <v>24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3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3"/>
    </row>
    <row r="37" spans="1:10" x14ac:dyDescent="0.25">
      <c r="A37" s="37">
        <v>35</v>
      </c>
      <c r="B37" s="38">
        <v>1</v>
      </c>
      <c r="C37" s="39">
        <v>8.3059999999999992</v>
      </c>
      <c r="D37" s="39">
        <v>11.851000000000001</v>
      </c>
      <c r="E37" s="39">
        <v>10.898</v>
      </c>
      <c r="F37" s="38">
        <f>D37-E37</f>
        <v>0.95300000000000118</v>
      </c>
      <c r="G37" s="39">
        <f>E37-C37</f>
        <v>2.5920000000000005</v>
      </c>
      <c r="H37" s="40">
        <f>(F37/G37)*100</f>
        <v>36.766975308642017</v>
      </c>
      <c r="I37" s="12"/>
      <c r="J37" s="13"/>
    </row>
    <row r="38" spans="1:10" x14ac:dyDescent="0.25">
      <c r="A38" s="37">
        <v>27</v>
      </c>
      <c r="B38" s="38">
        <v>2</v>
      </c>
      <c r="C38" s="39">
        <v>8.7390000000000008</v>
      </c>
      <c r="D38" s="39">
        <v>13.036</v>
      </c>
      <c r="E38" s="39">
        <v>11.852</v>
      </c>
      <c r="F38" s="39">
        <f t="shared" ref="F38:F40" si="0">D38-E38</f>
        <v>1.1839999999999993</v>
      </c>
      <c r="G38" s="39">
        <f t="shared" ref="G38:G40" si="1">E38-C38</f>
        <v>3.1129999999999995</v>
      </c>
      <c r="H38" s="40">
        <f t="shared" ref="H38:H40" si="2">(F38/G38)*100</f>
        <v>38.034050754898793</v>
      </c>
      <c r="I38" s="12"/>
      <c r="J38" s="13"/>
    </row>
    <row r="39" spans="1:10" x14ac:dyDescent="0.25">
      <c r="A39" s="37">
        <v>21</v>
      </c>
      <c r="B39" s="38">
        <v>3</v>
      </c>
      <c r="C39" s="39">
        <v>8.3179999999999996</v>
      </c>
      <c r="D39" s="39">
        <v>11.83</v>
      </c>
      <c r="E39" s="39">
        <v>10.797000000000001</v>
      </c>
      <c r="F39" s="39">
        <f t="shared" si="0"/>
        <v>1.0329999999999995</v>
      </c>
      <c r="G39" s="39">
        <f t="shared" si="1"/>
        <v>2.479000000000001</v>
      </c>
      <c r="H39" s="40">
        <f t="shared" si="2"/>
        <v>41.670028237192383</v>
      </c>
      <c r="I39" s="12"/>
      <c r="J39" s="13"/>
    </row>
    <row r="40" spans="1:10" x14ac:dyDescent="0.25">
      <c r="A40" s="37">
        <v>18</v>
      </c>
      <c r="B40" s="38">
        <v>4</v>
      </c>
      <c r="C40" s="39">
        <v>12.042999999999999</v>
      </c>
      <c r="D40" s="39">
        <v>14.643000000000001</v>
      </c>
      <c r="E40" s="39">
        <v>13.855</v>
      </c>
      <c r="F40" s="38">
        <f t="shared" si="0"/>
        <v>0.78800000000000026</v>
      </c>
      <c r="G40" s="39">
        <f t="shared" si="1"/>
        <v>1.8120000000000012</v>
      </c>
      <c r="H40" s="40">
        <f t="shared" si="2"/>
        <v>43.487858719646781</v>
      </c>
      <c r="I40" s="12"/>
      <c r="J40" s="13"/>
    </row>
    <row r="41" spans="1:10" x14ac:dyDescent="0.25">
      <c r="A41" s="41"/>
      <c r="B41" s="32"/>
      <c r="C41" s="32"/>
      <c r="D41" s="42"/>
      <c r="E41" s="42"/>
      <c r="F41" s="42"/>
      <c r="G41" s="32"/>
      <c r="H41" s="42"/>
      <c r="I41" s="12"/>
      <c r="J41" s="13"/>
    </row>
    <row r="42" spans="1:10" x14ac:dyDescent="0.25">
      <c r="A42" s="90" t="s">
        <v>66</v>
      </c>
      <c r="B42" s="91"/>
      <c r="C42" s="91"/>
      <c r="D42" s="91"/>
      <c r="E42" s="91"/>
      <c r="F42" s="91"/>
      <c r="G42" s="91"/>
      <c r="H42" s="18"/>
      <c r="I42" s="12"/>
      <c r="J42" s="13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3"/>
    </row>
    <row r="45" spans="1:10" x14ac:dyDescent="0.25">
      <c r="A45" s="43">
        <v>1</v>
      </c>
      <c r="B45" s="44">
        <v>18.201000000000001</v>
      </c>
      <c r="C45" s="44">
        <v>19.414000000000001</v>
      </c>
      <c r="D45" s="44">
        <v>19.146000000000001</v>
      </c>
      <c r="E45" s="44">
        <f>C45-D45</f>
        <v>0.26800000000000068</v>
      </c>
      <c r="F45" s="44">
        <f>D45-B45</f>
        <v>0.94500000000000028</v>
      </c>
      <c r="G45" s="45">
        <f>(E45/F45)*100</f>
        <v>28.359788359788425</v>
      </c>
      <c r="H45" s="12"/>
      <c r="I45" s="12"/>
      <c r="J45" s="13"/>
    </row>
    <row r="46" spans="1:10" x14ac:dyDescent="0.25">
      <c r="A46" s="11"/>
      <c r="B46" s="18"/>
      <c r="C46" s="18"/>
      <c r="D46" s="18"/>
      <c r="E46" s="18"/>
      <c r="F46" s="18"/>
      <c r="G46" s="18"/>
      <c r="H46" s="12"/>
      <c r="I46" s="12"/>
      <c r="J46" s="13"/>
    </row>
    <row r="47" spans="1:10" ht="15.75" thickBot="1" x14ac:dyDescent="0.3">
      <c r="A47" s="46"/>
      <c r="B47" s="27"/>
      <c r="C47" s="27"/>
      <c r="D47" s="27"/>
      <c r="E47" s="27"/>
      <c r="F47" s="27"/>
      <c r="G47" s="27"/>
      <c r="H47" s="27"/>
      <c r="I47" s="27"/>
      <c r="J47" s="47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2017-12-29T01:32:05Z</cp:lastPrinted>
  <dcterms:created xsi:type="dcterms:W3CDTF">2017-11-30T15:56:40Z</dcterms:created>
  <dcterms:modified xsi:type="dcterms:W3CDTF">2018-01-10T18:10:16Z</dcterms:modified>
</cp:coreProperties>
</file>