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CLASIFICACIÓN!$A$1:$J$46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<sst xmlns="http://schemas.openxmlformats.org/spreadsheetml/2006/main" count="98" uniqueCount="72">
  <si>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</si>
  <si>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</si>
  <si>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</si>
  <si>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</si>
  <si>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</si>
  <si>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</si>
  <si>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</si>
  <si>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</si>
  <si>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</si>
  <si>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</si>
  <si>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</si>
  <si>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</si>
  <si>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</si>
  <si>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</si>
  <si>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</si>
  <si>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</si>
  <si>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</si>
  <si>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</si>
  <si>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</si>
  <si>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</si>
  <si>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</si>
  <si>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</si>
  <si>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</si>
  <si>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</si>
  <si>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</si>
  <si>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</si>
  <si>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</si>
  <si>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</si>
  <si>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</si>
  <si>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</si>
  <si>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</si>
  <si>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</si>
  <si>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</si>
  <si>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</si>
  <si>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</si>
  <si>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</si>
  <si>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</si>
  <si>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</si>
  <si>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</si>
  <si>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</si>
  <si>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</si>
  <si>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</si>
  <si>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</si>
  <si>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</si>
  <si>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</si>
  <si>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</si>
  <si>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</si>
  <si>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</si>
  <si>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</si>
  <si>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</si>
  <si>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</si>
  <si>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</si>
  <si>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</si>
  <si>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</si>
  <si>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</si>
  <si>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</si>
  <si>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</si>
  <si>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</si>
  <si>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</si>
  <si>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</si>
  <si>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</si>
  <si>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</si>
  <si>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</si>
  <si>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</si>
  <si>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</si>
  <si>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</si>
  <si>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</si>
  <si>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</si>
  <si>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SM - ARENA LIMOSA </t>
  </si>
  <si>
    <t>21.90 m-24.90 m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</si>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</sst>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90.364453320019976</c:v>
                </c:pt>
                <c:pt idx="8">
                  <c:v>62.712930604093863</c:v>
                </c:pt>
                <c:pt idx="9">
                  <c:v>46.085871193210188</c:v>
                </c:pt>
                <c:pt idx="10">
                  <c:v>32.350474288567156</c:v>
                </c:pt>
                <c:pt idx="11">
                  <c:v>27.109335996005996</c:v>
                </c:pt>
                <c:pt idx="12">
                  <c:v>20.964553170244642</c:v>
                </c:pt>
                <c:pt idx="13">
                  <c:v>16.265601597603606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8B-4F6D-889F-1D1FAD7D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63072"/>
        <c:axId val="241765376"/>
      </c:scatterChart>
      <c:valAx>
        <c:axId val="241763072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1765376"/>
        <c:crosses val="autoZero"/>
        <c:crossBetween val="midCat"/>
        <c:minorUnit val="10"/>
      </c:valAx>
      <c:valAx>
        <c:axId val="24176537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176307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29</c:v>
                </c:pt>
                <c:pt idx="1">
                  <c:v>27</c:v>
                </c:pt>
                <c:pt idx="2">
                  <c:v>23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23.367784219813473</c:v>
                </c:pt>
                <c:pt idx="1">
                  <c:v>26.103491990319238</c:v>
                </c:pt>
                <c:pt idx="2">
                  <c:v>28.091716979852098</c:v>
                </c:pt>
                <c:pt idx="3">
                  <c:v>31.288497800125693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5F-4EEA-B021-FA923BF8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229632"/>
        <c:axId val="242231552"/>
      </c:scatterChart>
      <c:valAx>
        <c:axId val="24222963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42231552"/>
        <c:crosses val="autoZero"/>
        <c:crossBetween val="midCat"/>
      </c:valAx>
      <c:valAx>
        <c:axId val="242231552"/>
        <c:scaling>
          <c:orientation val="minMax"/>
          <c:max val="32"/>
          <c:min val="2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4222963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FA-4DE1-9EB3-F6D778188983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FA-4DE1-9EB3-F6D778188983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FA-4DE1-9EB3-F6D778188983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FA-4DE1-9EB3-F6D778188983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27.030089237418039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2.9916276989570356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FA-4DE1-9EB3-F6D778188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254592"/>
        <c:axId val="242256896"/>
      </c:scatterChart>
      <c:valAx>
        <c:axId val="2422545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2256896"/>
        <c:crosses val="autoZero"/>
        <c:crossBetween val="midCat"/>
        <c:majorUnit val="10"/>
        <c:minorUnit val="10"/>
      </c:valAx>
      <c:valAx>
        <c:axId val="2422568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22545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39158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0.05023</cdr:y>
    </cdr:from>
    <cdr:to>
      <cdr:x>0.47619</cdr:x>
      <cdr:y>0.77206</cdr:y>
    </cdr:to>
    <cdr:cxnSp macro="">
      <cdr:nvCxnSpPr>
        <cdr:cNvPr id="3" name="2 Conector recto"/>
        <cdr:cNvCxnSpPr/>
      </cdr:nvCxnSpPr>
      <cdr:spPr>
        <a:xfrm xmlns:a="http://schemas.openxmlformats.org/drawingml/2006/main" flipV="1">
          <a:off x="1576917" y="125941"/>
          <a:ext cx="10583" cy="18097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710937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79" t="s">
        <v>70</v>
      </c>
      <c r="C7" s="79"/>
      <c r="D7" s="79"/>
      <c r="E7" s="35"/>
      <c r="F7" s="35"/>
      <c r="G7" s="10" t="s">
        <v>25</v>
      </c>
      <c r="H7" s="70" t="s">
        <v>53</v>
      </c>
      <c r="I7" s="70"/>
      <c r="J7" s="71"/>
      <c r="K7" s="38"/>
    </row>
    <row r="8" spans="1:11" x14ac:dyDescent="0.25">
      <c r="A8" s="11" t="s">
        <v>1</v>
      </c>
      <c r="B8" s="72" t="s">
        <v>71</v>
      </c>
      <c r="C8" s="72"/>
      <c r="D8" s="72"/>
      <c r="E8" s="24"/>
      <c r="F8" s="24"/>
      <c r="G8" s="13" t="s">
        <v>5</v>
      </c>
      <c r="H8" s="73">
        <v>43071</v>
      </c>
      <c r="I8" s="74"/>
      <c r="J8" s="75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31</v>
      </c>
      <c r="E9" s="24"/>
      <c r="F9" s="24"/>
      <c r="G9" s="13" t="s">
        <v>6</v>
      </c>
      <c r="H9" s="77" t="s">
        <v>17</v>
      </c>
      <c r="I9" s="77"/>
      <c r="J9" s="78"/>
      <c r="K9" s="38"/>
    </row>
    <row r="10" spans="1:11" x14ac:dyDescent="0.25">
      <c r="A10" s="11" t="s">
        <v>3</v>
      </c>
      <c r="B10" s="16">
        <v>17</v>
      </c>
      <c r="C10" s="13" t="s">
        <v>4</v>
      </c>
      <c r="D10" s="48" t="s">
        <v>69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24"/>
      <c r="I14" s="24"/>
      <c r="J14" s="24"/>
      <c r="K14" s="3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24"/>
      <c r="I15" s="24"/>
      <c r="J15" s="24"/>
      <c r="K15" s="3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24"/>
      <c r="I16" s="24"/>
      <c r="J16" s="24"/>
      <c r="K16" s="38"/>
    </row>
    <row r="17" spans="1:16" x14ac:dyDescent="0.25">
      <c r="A17" s="68">
        <v>1</v>
      </c>
      <c r="B17" s="33">
        <v>87.6</v>
      </c>
      <c r="C17" s="33">
        <v>328.5</v>
      </c>
      <c r="D17" s="33">
        <v>287.89999999999998</v>
      </c>
      <c r="E17" s="33">
        <f>C17-D17</f>
        <v>40.600000000000023</v>
      </c>
      <c r="F17" s="33">
        <f>D17-B17</f>
        <v>200.29999999999998</v>
      </c>
      <c r="G17" s="33">
        <f>(E17/F17)*100</f>
        <v>20.269595606590126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24"/>
      <c r="H21" s="24"/>
      <c r="I21" s="24"/>
      <c r="J21" s="24"/>
      <c r="K21" s="3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24"/>
      <c r="H22" s="88" t="s">
        <v>58</v>
      </c>
      <c r="I22" s="88"/>
      <c r="J22" s="88"/>
      <c r="K22" s="3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24"/>
      <c r="H23" s="89"/>
      <c r="I23" s="89"/>
      <c r="J23" s="89"/>
      <c r="K23" s="38"/>
      <c r="P23" s="1">
        <v>3</v>
      </c>
    </row>
    <row r="24" spans="1:16" ht="15" customHeight="1" x14ac:dyDescent="0.25">
      <c r="A24" s="69" t="s">
        <v>44</v>
      </c>
      <c r="B24" s="50">
        <f>3*25.4</f>
        <v>76.199999999999989</v>
      </c>
      <c r="C24" s="51">
        <v>0</v>
      </c>
      <c r="D24" s="51">
        <f t="shared" ref="D24:D28" si="0">(C24*100)/$F$17</f>
        <v>0</v>
      </c>
      <c r="E24" s="51">
        <f>D24</f>
        <v>0</v>
      </c>
      <c r="F24" s="51">
        <f t="shared" ref="F24:F30" si="1">100-E24</f>
        <v>100</v>
      </c>
      <c r="G24" s="24"/>
      <c r="H24" s="52"/>
      <c r="I24" s="53"/>
      <c r="J24" s="54"/>
      <c r="K24" s="38"/>
      <c r="P24" s="1">
        <v>2</v>
      </c>
    </row>
    <row r="25" spans="1:16" ht="15" customHeight="1" x14ac:dyDescent="0.25">
      <c r="A25" s="69" t="s">
        <v>45</v>
      </c>
      <c r="B25" s="50">
        <f>2*25.4</f>
        <v>50.8</v>
      </c>
      <c r="C25" s="51">
        <v>0</v>
      </c>
      <c r="D25" s="51">
        <f t="shared" si="0"/>
        <v>0</v>
      </c>
      <c r="E25" s="51">
        <f>E24+D25</f>
        <v>0</v>
      </c>
      <c r="F25" s="51">
        <f t="shared" si="1"/>
        <v>100</v>
      </c>
      <c r="G25" s="24"/>
      <c r="H25" s="55" t="s">
        <v>59</v>
      </c>
      <c r="I25" s="56">
        <v>0</v>
      </c>
      <c r="J25" s="57"/>
      <c r="K25" s="38"/>
    </row>
    <row r="26" spans="1:16" ht="15" customHeight="1" x14ac:dyDescent="0.25">
      <c r="A26" s="69" t="s">
        <v>46</v>
      </c>
      <c r="B26" s="50">
        <f>1*25.4</f>
        <v>25.4</v>
      </c>
      <c r="C26" s="51">
        <v>0</v>
      </c>
      <c r="D26" s="51">
        <f t="shared" si="0"/>
        <v>0</v>
      </c>
      <c r="E26" s="51">
        <f t="shared" ref="E26:E28" si="2">E25+D26</f>
        <v>0</v>
      </c>
      <c r="F26" s="51">
        <f t="shared" si="1"/>
        <v>100</v>
      </c>
      <c r="G26" s="24"/>
      <c r="H26" s="55" t="s">
        <v>60</v>
      </c>
      <c r="I26" s="56">
        <v>0</v>
      </c>
      <c r="J26" s="57"/>
      <c r="K26" s="38"/>
    </row>
    <row r="27" spans="1:16" ht="15" customHeight="1" x14ac:dyDescent="0.25">
      <c r="A27" s="69" t="s">
        <v>47</v>
      </c>
      <c r="B27" s="50">
        <f>0.75*25.4</f>
        <v>19.049999999999997</v>
      </c>
      <c r="C27" s="51">
        <v>0</v>
      </c>
      <c r="D27" s="51">
        <f t="shared" si="0"/>
        <v>0</v>
      </c>
      <c r="E27" s="51">
        <f t="shared" si="2"/>
        <v>0</v>
      </c>
      <c r="F27" s="51">
        <f t="shared" si="1"/>
        <v>100</v>
      </c>
      <c r="G27" s="24"/>
      <c r="H27" s="55" t="s">
        <v>61</v>
      </c>
      <c r="I27" s="56">
        <v>0</v>
      </c>
      <c r="J27" s="57"/>
      <c r="K27" s="38"/>
    </row>
    <row r="28" spans="1:16" ht="15" customHeight="1" x14ac:dyDescent="0.25">
      <c r="A28" s="69" t="s">
        <v>48</v>
      </c>
      <c r="B28" s="50">
        <f>0.5*25.4</f>
        <v>12.7</v>
      </c>
      <c r="C28" s="51">
        <v>0</v>
      </c>
      <c r="D28" s="51">
        <f t="shared" si="0"/>
        <v>0</v>
      </c>
      <c r="E28" s="51">
        <f t="shared" si="2"/>
        <v>0</v>
      </c>
      <c r="F28" s="51">
        <f t="shared" si="1"/>
        <v>100</v>
      </c>
      <c r="G28" s="24"/>
      <c r="H28" s="55" t="s">
        <v>62</v>
      </c>
      <c r="I28" s="58" t="str">
        <f>IF(I27=0, "NO DETERMINADO", I27/I25)</f>
        <v>NO DETERMINADO</v>
      </c>
      <c r="J28" s="59"/>
      <c r="K28" s="38"/>
    </row>
    <row r="29" spans="1:16" ht="15" customHeight="1" x14ac:dyDescent="0.25">
      <c r="A29" s="69" t="s">
        <v>49</v>
      </c>
      <c r="B29" s="50">
        <f>(3/8)*25.4</f>
        <v>9.5249999999999986</v>
      </c>
      <c r="C29" s="51">
        <v>0</v>
      </c>
      <c r="D29" s="51">
        <f>(C29*100)/$F$17</f>
        <v>0</v>
      </c>
      <c r="E29" s="51">
        <f>E28+D29</f>
        <v>0</v>
      </c>
      <c r="F29" s="51">
        <f t="shared" si="1"/>
        <v>100</v>
      </c>
      <c r="G29" s="24"/>
      <c r="H29" s="55" t="s">
        <v>63</v>
      </c>
      <c r="I29" s="58" t="str">
        <f>IF(I26=0,"NO DETERMINADO", (I26*I26)/(I25*I27))</f>
        <v>NO DETERMINADO</v>
      </c>
      <c r="J29" s="59"/>
      <c r="K29" s="38"/>
    </row>
    <row r="30" spans="1:16" x14ac:dyDescent="0.25">
      <c r="A30" s="69" t="s">
        <v>50</v>
      </c>
      <c r="B30" s="50">
        <f>0.25*25.4</f>
        <v>6.35</v>
      </c>
      <c r="C30" s="51">
        <v>0</v>
      </c>
      <c r="D30" s="51">
        <f>(C30*100)/$F$17</f>
        <v>0</v>
      </c>
      <c r="E30" s="51">
        <f>E29+D30</f>
        <v>0</v>
      </c>
      <c r="F30" s="51">
        <f t="shared" si="1"/>
        <v>100</v>
      </c>
      <c r="G30" s="24"/>
      <c r="H30" s="60"/>
      <c r="I30" s="61"/>
      <c r="J30" s="62"/>
      <c r="K30" s="38"/>
    </row>
    <row r="31" spans="1:16" x14ac:dyDescent="0.25">
      <c r="A31" s="69" t="s">
        <v>51</v>
      </c>
      <c r="B31" s="50">
        <v>4.75</v>
      </c>
      <c r="C31" s="51">
        <v>19.3</v>
      </c>
      <c r="D31" s="51">
        <f t="shared" ref="D31" si="3">(C31*100)/$F$17</f>
        <v>9.6355466799800311</v>
      </c>
      <c r="E31" s="51">
        <f>E30+D31</f>
        <v>9.6355466799800311</v>
      </c>
      <c r="F31" s="51">
        <f>100-E31</f>
        <v>90.364453320019976</v>
      </c>
      <c r="G31" s="24"/>
      <c r="H31" s="24"/>
      <c r="I31" s="24"/>
      <c r="J31" s="24"/>
      <c r="K31" s="38"/>
    </row>
    <row r="32" spans="1:16" x14ac:dyDescent="0.25">
      <c r="A32" s="69" t="s">
        <v>34</v>
      </c>
      <c r="B32" s="50">
        <v>2</v>
      </c>
      <c r="C32" s="63">
        <v>15.3</v>
      </c>
      <c r="D32" s="63">
        <f>(C32*$F$31)/$C$39</f>
        <v>27.651522715926113</v>
      </c>
      <c r="E32" s="51">
        <f>D32</f>
        <v>27.651522715926113</v>
      </c>
      <c r="F32" s="51">
        <f>$F$31-E32</f>
        <v>62.712930604093863</v>
      </c>
      <c r="G32" s="24"/>
      <c r="H32" s="92" t="s">
        <v>54</v>
      </c>
      <c r="I32" s="93"/>
      <c r="J32" s="94"/>
      <c r="K32" s="38"/>
    </row>
    <row r="33" spans="1:11" x14ac:dyDescent="0.25">
      <c r="A33" s="69" t="s">
        <v>35</v>
      </c>
      <c r="B33" s="49">
        <v>0.85</v>
      </c>
      <c r="C33" s="63">
        <v>9.1999999999999993</v>
      </c>
      <c r="D33" s="63">
        <f t="shared" ref="D33:D38" si="4">(C33*$F$31)/$C$39</f>
        <v>16.627059410883675</v>
      </c>
      <c r="E33" s="51">
        <f t="shared" ref="E33:E38" si="5">E32+D33</f>
        <v>44.278582126809788</v>
      </c>
      <c r="F33" s="51">
        <f t="shared" ref="F33:F38" si="6">$F$31-E33</f>
        <v>46.085871193210188</v>
      </c>
      <c r="G33" s="24"/>
      <c r="H33" s="95"/>
      <c r="I33" s="96"/>
      <c r="J33" s="97"/>
      <c r="K33" s="38"/>
    </row>
    <row r="34" spans="1:11" x14ac:dyDescent="0.25">
      <c r="A34" s="69" t="s">
        <v>36</v>
      </c>
      <c r="B34" s="49">
        <v>0.42499999999999999</v>
      </c>
      <c r="C34" s="63">
        <v>7.6</v>
      </c>
      <c r="D34" s="63">
        <f t="shared" si="4"/>
        <v>13.735396904643034</v>
      </c>
      <c r="E34" s="51">
        <f t="shared" si="5"/>
        <v>58.01397903145282</v>
      </c>
      <c r="F34" s="51">
        <f t="shared" si="6"/>
        <v>32.350474288567156</v>
      </c>
      <c r="G34" s="24"/>
      <c r="H34" s="52"/>
      <c r="I34" s="53"/>
      <c r="J34" s="54"/>
      <c r="K34" s="38"/>
    </row>
    <row r="35" spans="1:11" x14ac:dyDescent="0.25">
      <c r="A35" s="69" t="s">
        <v>37</v>
      </c>
      <c r="B35" s="49">
        <v>0.25</v>
      </c>
      <c r="C35" s="63">
        <v>2.9</v>
      </c>
      <c r="D35" s="63">
        <f t="shared" si="4"/>
        <v>5.2411382925611587</v>
      </c>
      <c r="E35" s="51">
        <f t="shared" si="5"/>
        <v>63.25511732401398</v>
      </c>
      <c r="F35" s="51">
        <f t="shared" si="6"/>
        <v>27.109335996005996</v>
      </c>
      <c r="G35" s="24"/>
      <c r="H35" s="55" t="s">
        <v>55</v>
      </c>
      <c r="I35" s="64">
        <f>E31</f>
        <v>9.6355466799800311</v>
      </c>
      <c r="J35" s="65"/>
      <c r="K35" s="38"/>
    </row>
    <row r="36" spans="1:11" x14ac:dyDescent="0.25">
      <c r="A36" s="69" t="s">
        <v>38</v>
      </c>
      <c r="B36" s="49">
        <v>0.15</v>
      </c>
      <c r="C36" s="63">
        <v>3.4</v>
      </c>
      <c r="D36" s="63">
        <f t="shared" si="4"/>
        <v>6.1447828257613581</v>
      </c>
      <c r="E36" s="51">
        <f t="shared" si="5"/>
        <v>69.399900149775334</v>
      </c>
      <c r="F36" s="51">
        <f t="shared" si="6"/>
        <v>20.964553170244642</v>
      </c>
      <c r="G36" s="24"/>
      <c r="H36" s="55" t="s">
        <v>56</v>
      </c>
      <c r="I36" s="64">
        <f>100-I35-I37</f>
        <v>74.098851722416384</v>
      </c>
      <c r="J36" s="65"/>
      <c r="K36" s="38"/>
    </row>
    <row r="37" spans="1:11" x14ac:dyDescent="0.25">
      <c r="A37" s="69" t="s">
        <v>39</v>
      </c>
      <c r="B37" s="49">
        <v>7.4999999999999997E-2</v>
      </c>
      <c r="C37" s="63">
        <v>2.6</v>
      </c>
      <c r="D37" s="63">
        <f t="shared" si="4"/>
        <v>4.6989515726410387</v>
      </c>
      <c r="E37" s="51">
        <f t="shared" si="5"/>
        <v>74.09885172241637</v>
      </c>
      <c r="F37" s="51">
        <f t="shared" si="6"/>
        <v>16.265601597603606</v>
      </c>
      <c r="G37" s="24"/>
      <c r="H37" s="55" t="s">
        <v>57</v>
      </c>
      <c r="I37" s="64">
        <f>D38</f>
        <v>16.265601597603595</v>
      </c>
      <c r="J37" s="65"/>
      <c r="K37" s="38"/>
    </row>
    <row r="38" spans="1:11" x14ac:dyDescent="0.25">
      <c r="A38" s="69" t="s">
        <v>40</v>
      </c>
      <c r="B38" s="49" t="s">
        <v>41</v>
      </c>
      <c r="C38" s="63">
        <f>50-SUM(C32:C37)</f>
        <v>9</v>
      </c>
      <c r="D38" s="63">
        <f t="shared" si="4"/>
        <v>16.265601597603595</v>
      </c>
      <c r="E38" s="51">
        <f t="shared" si="5"/>
        <v>90.364453320019962</v>
      </c>
      <c r="F38" s="51">
        <f t="shared" si="6"/>
        <v>0</v>
      </c>
      <c r="G38" s="24"/>
      <c r="H38" s="60"/>
      <c r="I38" s="61"/>
      <c r="J38" s="62"/>
      <c r="K38" s="38"/>
    </row>
    <row r="39" spans="1:11" x14ac:dyDescent="0.25">
      <c r="A39" s="80" t="s">
        <v>42</v>
      </c>
      <c r="B39" s="81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view="pageBreakPreview" zoomScale="60" zoomScaleNormal="90" workbookViewId="0">
      <selection activeCell="L15" sqref="L1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3.285156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79" t="str">
        <f>GRANULOMETRÍA!B7</f>
        <v>PUENTE ATIRANTADO</v>
      </c>
      <c r="C7" s="79"/>
      <c r="D7" s="79"/>
      <c r="E7" s="9"/>
      <c r="F7" s="10" t="s">
        <v>25</v>
      </c>
      <c r="G7" s="70" t="s">
        <v>26</v>
      </c>
      <c r="H7" s="70"/>
      <c r="I7" s="71"/>
      <c r="J7" s="38"/>
      <c r="L7" s="2"/>
      <c r="M7" s="2"/>
      <c r="N7" s="2"/>
      <c r="AF7" s="2"/>
    </row>
    <row r="8" spans="1:32" x14ac:dyDescent="0.25">
      <c r="A8" s="11" t="s">
        <v>1</v>
      </c>
      <c r="B8" s="72" t="str">
        <f>GRANULOMETRÍA!B8</f>
        <v xml:space="preserve"> KM 30+191.48</v>
      </c>
      <c r="C8" s="72"/>
      <c r="D8" s="72"/>
      <c r="E8" s="12"/>
      <c r="F8" s="13" t="s">
        <v>5</v>
      </c>
      <c r="G8" s="73">
        <f>GRANULOMETRÍA!H8</f>
        <v>43071</v>
      </c>
      <c r="H8" s="74"/>
      <c r="I8" s="75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31</v>
      </c>
      <c r="E9" s="12"/>
      <c r="F9" s="13" t="s">
        <v>6</v>
      </c>
      <c r="G9" s="77" t="str">
        <f>GRANULOMETRÍA!H9</f>
        <v>ALH</v>
      </c>
      <c r="H9" s="77"/>
      <c r="I9" s="78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17</v>
      </c>
      <c r="C10" s="15" t="s">
        <v>4</v>
      </c>
      <c r="D10" s="17" t="str">
        <f>GRANULOMETRÍA!D10</f>
        <v>21.90 m-24.90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22"/>
      <c r="J11" s="18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-22.14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98.296000000000006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99" t="s">
        <v>20</v>
      </c>
      <c r="AE15" s="99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99" t="s">
        <v>21</v>
      </c>
      <c r="AE19" s="99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98" t="s">
        <v>22</v>
      </c>
      <c r="AE25" s="98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27.030089237418039</v>
      </c>
      <c r="C30" s="24"/>
      <c r="D30" s="24"/>
      <c r="E30" s="24"/>
      <c r="F30" s="101" t="s">
        <v>29</v>
      </c>
      <c r="G30" s="101"/>
      <c r="H30" s="101"/>
      <c r="I30" s="24"/>
      <c r="J30" s="38"/>
    </row>
    <row r="31" spans="1:32" x14ac:dyDescent="0.25">
      <c r="A31" s="42" t="s">
        <v>28</v>
      </c>
      <c r="B31" s="41">
        <f>G45</f>
        <v>24.038461538461004</v>
      </c>
      <c r="C31" s="24"/>
      <c r="D31" s="24"/>
      <c r="E31" s="24"/>
      <c r="F31" s="88" t="s">
        <v>68</v>
      </c>
      <c r="G31" s="102"/>
      <c r="H31" s="102"/>
      <c r="I31" s="24"/>
      <c r="J31" s="38"/>
    </row>
    <row r="32" spans="1:32" x14ac:dyDescent="0.25">
      <c r="A32" s="42" t="s">
        <v>23</v>
      </c>
      <c r="B32" s="41">
        <f>B30-B31</f>
        <v>2.9916276989570356</v>
      </c>
      <c r="C32" s="24"/>
      <c r="D32" s="24"/>
      <c r="E32" s="24"/>
      <c r="F32" s="102"/>
      <c r="G32" s="102"/>
      <c r="H32" s="102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24"/>
      <c r="J34" s="3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24"/>
      <c r="J35" s="3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24"/>
      <c r="J36" s="38"/>
    </row>
    <row r="37" spans="1:10" x14ac:dyDescent="0.25">
      <c r="A37" s="43">
        <v>29</v>
      </c>
      <c r="B37" s="27">
        <v>1</v>
      </c>
      <c r="C37" s="28">
        <v>5.0159999999999991</v>
      </c>
      <c r="D37" s="28">
        <v>14.804</v>
      </c>
      <c r="E37" s="28">
        <v>12.95</v>
      </c>
      <c r="F37" s="27">
        <f>D37-E37</f>
        <v>1.854000000000001</v>
      </c>
      <c r="G37" s="28">
        <f>E37-C37</f>
        <v>7.9340000000000002</v>
      </c>
      <c r="H37" s="29">
        <f>(F37/G37)*100</f>
        <v>23.367784219813473</v>
      </c>
      <c r="I37" s="24"/>
      <c r="J37" s="38"/>
    </row>
    <row r="38" spans="1:10" x14ac:dyDescent="0.25">
      <c r="A38" s="43">
        <v>27</v>
      </c>
      <c r="B38" s="27">
        <v>2</v>
      </c>
      <c r="C38" s="28">
        <v>4.0629999999999988</v>
      </c>
      <c r="D38" s="28">
        <v>15.005000000000001</v>
      </c>
      <c r="E38" s="28">
        <v>12.74</v>
      </c>
      <c r="F38" s="28">
        <f t="shared" ref="F38:F40" si="0">D38-E38</f>
        <v>2.2650000000000006</v>
      </c>
      <c r="G38" s="28">
        <f t="shared" ref="G38:G40" si="1">E38-C38</f>
        <v>8.6770000000000014</v>
      </c>
      <c r="H38" s="29">
        <f t="shared" ref="H38:H40" si="2">(F38/G38)*100</f>
        <v>26.103491990319238</v>
      </c>
      <c r="I38" s="24"/>
      <c r="J38" s="38"/>
    </row>
    <row r="39" spans="1:10" x14ac:dyDescent="0.25">
      <c r="A39" s="43">
        <v>23</v>
      </c>
      <c r="B39" s="27">
        <v>3</v>
      </c>
      <c r="C39" s="28">
        <v>4.5010000000000003</v>
      </c>
      <c r="D39" s="28">
        <v>23.382999999999999</v>
      </c>
      <c r="E39" s="28">
        <v>19.242000000000001</v>
      </c>
      <c r="F39" s="28">
        <f t="shared" si="0"/>
        <v>4.1409999999999982</v>
      </c>
      <c r="G39" s="28">
        <f t="shared" si="1"/>
        <v>14.741</v>
      </c>
      <c r="H39" s="29">
        <f t="shared" si="2"/>
        <v>28.091716979852098</v>
      </c>
      <c r="I39" s="24"/>
      <c r="J39" s="38"/>
    </row>
    <row r="40" spans="1:10" x14ac:dyDescent="0.25">
      <c r="A40" s="43">
        <v>21</v>
      </c>
      <c r="B40" s="27">
        <v>4</v>
      </c>
      <c r="C40" s="28">
        <v>4.2880000000000003</v>
      </c>
      <c r="D40" s="28">
        <v>14.731999999999999</v>
      </c>
      <c r="E40" s="28">
        <v>12.243</v>
      </c>
      <c r="F40" s="27">
        <f t="shared" si="0"/>
        <v>2.488999999999999</v>
      </c>
      <c r="G40" s="28">
        <f t="shared" si="1"/>
        <v>7.9550000000000001</v>
      </c>
      <c r="H40" s="29">
        <f t="shared" si="2"/>
        <v>31.288497800125693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2"/>
      <c r="I42" s="24"/>
      <c r="J42" s="3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24"/>
      <c r="I43" s="24"/>
      <c r="J43" s="3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24"/>
      <c r="I44" s="24"/>
      <c r="J44" s="38"/>
    </row>
    <row r="45" spans="1:10" x14ac:dyDescent="0.25">
      <c r="A45" s="45">
        <v>1</v>
      </c>
      <c r="B45" s="32">
        <v>15.864000000000001</v>
      </c>
      <c r="C45" s="32">
        <v>16.38</v>
      </c>
      <c r="D45" s="32">
        <v>16.28</v>
      </c>
      <c r="E45" s="32">
        <f>C45-D45</f>
        <v>9.9999999999997868E-2</v>
      </c>
      <c r="F45" s="32">
        <f>D45-B45</f>
        <v>0.41600000000000037</v>
      </c>
      <c r="G45" s="33">
        <f>(E45/F45)*100</f>
        <v>24.038461538461004</v>
      </c>
      <c r="H45" s="24"/>
      <c r="I45" s="24"/>
      <c r="J45" s="38"/>
    </row>
    <row r="46" spans="1:10" ht="15.75" thickBot="1" x14ac:dyDescent="0.3">
      <c r="A46" s="46"/>
      <c r="B46" s="20"/>
      <c r="C46" s="20"/>
      <c r="D46" s="20"/>
      <c r="E46" s="20"/>
      <c r="F46" s="20"/>
      <c r="G46" s="20"/>
      <c r="H46" s="21"/>
      <c r="I46" s="21"/>
      <c r="J46" s="47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2017-12-29T01:26:40Z</cp:lastPrinted>
  <dcterms:created xsi:type="dcterms:W3CDTF">2017-11-30T15:56:40Z</dcterms:created>
  <dcterms:modified xsi:type="dcterms:W3CDTF">2017-12-29T01:26:43Z</dcterms:modified>
</cp:coreProperties>
</file>